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mc:AlternateContent xmlns:mc="http://schemas.openxmlformats.org/markup-compatibility/2006">
    <mc:Choice Requires="x15">
      <x15ac:absPath xmlns:x15ac="http://schemas.microsoft.com/office/spreadsheetml/2010/11/ac" url="M:\0452-3_Vergaben_Beratungen\2_Bedarfsträger\Kochel am See\Ausschreibungen 2026\26-131_Reinigungsdienstleistungen\3_Vergabeunterlagen\Final\"/>
    </mc:Choice>
  </mc:AlternateContent>
  <xr:revisionPtr revIDLastSave="0" documentId="8_{DCD8FDAF-E53C-430F-9AB6-BB08B7DC3D72}" xr6:coauthVersionLast="47" xr6:coauthVersionMax="47" xr10:uidLastSave="{00000000-0000-0000-0000-000000000000}"/>
  <bookViews>
    <workbookView xWindow="20544" yWindow="0" windowWidth="20832" windowHeight="16656" tabRatio="826" xr2:uid="{00000000-000D-0000-FFFF-FFFF00000000}"/>
  </bookViews>
  <sheets>
    <sheet name="Inhaltsverz. u allg Hin.Los2   " sheetId="1" r:id="rId1"/>
    <sheet name="AeP Los 2" sheetId="80" r:id="rId2"/>
    <sheet name="AMG Los 2" sheetId="81" r:id="rId3"/>
    <sheet name="AE Los 2" sheetId="82" r:id="rId4"/>
    <sheet name="Obl Los 2" sheetId="74" r:id="rId5"/>
    <sheet name="LV UR Los 2" sheetId="2" r:id="rId6"/>
    <sheet name="SVS UR Los 2" sheetId="4" r:id="rId7"/>
    <sheet name="SVS UR öWC Los 2" sheetId="86" r:id="rId8"/>
    <sheet name="SVS OL Los 2" sheetId="5" r:id="rId9"/>
    <sheet name="KB UR Los 2" sheetId="53" r:id="rId10"/>
    <sheet name="PB OL Los 2" sheetId="65" r:id="rId11"/>
    <sheet name="PB SdArb Los 2" sheetId="62" r:id="rId12"/>
    <sheet name="PB EAF UR Los 2" sheetId="46" r:id="rId13"/>
    <sheet name="GÜ UR Los 2" sheetId="73" r:id="rId14"/>
  </sheets>
  <definedNames>
    <definedName name="_xlnm._FilterDatabase" localSheetId="12" hidden="1">'PB EAF UR Los 2'!$A$8:$I$38</definedName>
    <definedName name="an_nachlass_angebot">'GÜ UR Los 2'!$C$15</definedName>
    <definedName name="an_summe_angebot">'GÜ UR Los 2'!$C$18</definedName>
    <definedName name="an_summe_angebot_netto">'GÜ UR Los 2'!$C$16</definedName>
    <definedName name="_xlnm.Print_Area" localSheetId="3">'AE Los 2'!$A$1:$E$23</definedName>
    <definedName name="_xlnm.Print_Area" localSheetId="1">'AeP Los 2'!$A$1:$E$21</definedName>
    <definedName name="_xlnm.Print_Area" localSheetId="2">'AMG Los 2'!$A$1:$E$21</definedName>
    <definedName name="_xlnm.Print_Area" localSheetId="13">'GÜ UR Los 2'!$A$1:$G$31</definedName>
    <definedName name="_xlnm.Print_Area" localSheetId="0">'Inhaltsverz. u allg Hin.Los2   '!$A$1:$E$37</definedName>
    <definedName name="_xlnm.Print_Area" localSheetId="9">'KB UR Los 2'!$A$1:$H$22</definedName>
    <definedName name="_xlnm.Print_Area" localSheetId="5">'LV UR Los 2'!$A$1:$K$84</definedName>
    <definedName name="_xlnm.Print_Area" localSheetId="4">'Obl Los 2'!$A$1:$F$11</definedName>
    <definedName name="_xlnm.Print_Area" localSheetId="12">'PB EAF UR Los 2'!$A$1:$P$39</definedName>
    <definedName name="_xlnm.Print_Area" localSheetId="10">'PB OL Los 2'!$A$1:$I$14</definedName>
    <definedName name="_xlnm.Print_Area" localSheetId="11">'PB SdArb Los 2'!$A$1:$H$50</definedName>
    <definedName name="_xlnm.Print_Area" localSheetId="8">'SVS OL Los 2'!$A$1:$E$65</definedName>
    <definedName name="_xlnm.Print_Area" localSheetId="6">'SVS UR Los 2'!$A$1:$F$67</definedName>
    <definedName name="_xlnm.Print_Area" localSheetId="7">'SVS UR öWC Los 2'!$A$1:$F$74</definedName>
    <definedName name="_xlnm.Print_Titles" localSheetId="5">'LV UR Los 2'!$4:$4</definedName>
    <definedName name="_xlnm.Print_Titles" localSheetId="12">'PB EAF UR Los 2'!$1:$8</definedName>
    <definedName name="Excel_BuiltIn__FilterDatabase_16" localSheetId="3">#REF!</definedName>
    <definedName name="Excel_BuiltIn__FilterDatabase_16" localSheetId="1">#REF!</definedName>
    <definedName name="Excel_BuiltIn__FilterDatabase_16" localSheetId="2">#REF!</definedName>
    <definedName name="Excel_BuiltIn__FilterDatabase_16" localSheetId="10">#REF!</definedName>
    <definedName name="Excel_BuiltIn__FilterDatabase_16">#REF!</definedName>
    <definedName name="hh" localSheetId="3">#REF!</definedName>
    <definedName name="hh" localSheetId="1">#REF!</definedName>
    <definedName name="hh" localSheetId="2">#REF!</definedName>
    <definedName name="hh">#REF!</definedName>
    <definedName name="Unterhaltsreinigung_16" localSheetId="3">#REF!</definedName>
    <definedName name="Unterhaltsreinigung_16" localSheetId="1">#REF!</definedName>
    <definedName name="Unterhaltsreinigung_16" localSheetId="2">#REF!</definedName>
    <definedName name="Unterhaltsreinigung_16" localSheetId="10">#REF!</definedName>
    <definedName name="Unterhaltsreinigung_16">#REF!</definedName>
  </definedNames>
  <calcPr calcId="191029"/>
  <pivotCaches>
    <pivotCache cacheId="12"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5" i="73" l="1"/>
  <c r="H47" i="62" l="1"/>
  <c r="H45" i="62"/>
  <c r="H32" i="62"/>
  <c r="H17" i="53"/>
  <c r="H16" i="53"/>
  <c r="A17" i="53"/>
  <c r="A16" i="53" l="1"/>
  <c r="A18" i="53"/>
  <c r="A8" i="53" l="1"/>
  <c r="H27" i="62" l="1"/>
  <c r="D60" i="86" l="1"/>
  <c r="F51" i="86"/>
  <c r="E51" i="86"/>
  <c r="D51" i="86"/>
  <c r="F23" i="86"/>
  <c r="F38" i="86" s="1"/>
  <c r="F39" i="86" s="1"/>
  <c r="E23" i="86"/>
  <c r="E38" i="86" s="1"/>
  <c r="E39" i="86" s="1"/>
  <c r="D23" i="86"/>
  <c r="D38" i="86" s="1"/>
  <c r="D39" i="86" s="1"/>
  <c r="D3" i="86"/>
  <c r="C3" i="86"/>
  <c r="B3" i="86"/>
  <c r="A2" i="86"/>
  <c r="A1" i="86"/>
  <c r="E52" i="86" l="1"/>
  <c r="D52" i="86"/>
  <c r="F52" i="86"/>
  <c r="F53" i="86" l="1"/>
  <c r="F54" i="86" s="1"/>
  <c r="D53" i="86"/>
  <c r="D54" i="86" s="1"/>
  <c r="E53" i="86"/>
  <c r="E54" i="86" s="1"/>
  <c r="D73" i="86" l="1"/>
  <c r="D55" i="86"/>
  <c r="D56" i="86"/>
  <c r="F55" i="86"/>
  <c r="F56" i="86"/>
  <c r="E55" i="86"/>
  <c r="E56" i="86"/>
  <c r="D61" i="86" l="1"/>
  <c r="D72" i="86"/>
  <c r="D59" i="4" l="1"/>
  <c r="E50" i="4"/>
  <c r="D23" i="4"/>
  <c r="D37" i="4" s="1"/>
  <c r="E23" i="4"/>
  <c r="E37" i="4" s="1"/>
  <c r="E38" i="4" s="1"/>
  <c r="E51" i="4" l="1"/>
  <c r="O3" i="46"/>
  <c r="J3" i="2"/>
  <c r="H43" i="62"/>
  <c r="G43" i="62" s="1"/>
  <c r="H42" i="62"/>
  <c r="G42" i="62" s="1"/>
  <c r="H41" i="62"/>
  <c r="G41" i="62" s="1"/>
  <c r="H40" i="62"/>
  <c r="G40" i="62" s="1"/>
  <c r="H39" i="62"/>
  <c r="H25" i="62"/>
  <c r="H26" i="62"/>
  <c r="H28" i="62"/>
  <c r="H29" i="62"/>
  <c r="H30" i="62"/>
  <c r="A15" i="53"/>
  <c r="A7" i="53"/>
  <c r="A9" i="53"/>
  <c r="A10" i="53"/>
  <c r="A11" i="53"/>
  <c r="A12" i="53"/>
  <c r="A13" i="53"/>
  <c r="A14" i="53"/>
  <c r="E48" i="5"/>
  <c r="D48" i="5"/>
  <c r="D23" i="5"/>
  <c r="D36" i="5" s="1"/>
  <c r="D37" i="5" s="1"/>
  <c r="E23" i="5"/>
  <c r="E36" i="5" s="1"/>
  <c r="E37" i="5" s="1"/>
  <c r="F50" i="4"/>
  <c r="D50" i="4"/>
  <c r="F23" i="4"/>
  <c r="F37" i="4" s="1"/>
  <c r="F38" i="4" s="1"/>
  <c r="D38" i="4"/>
  <c r="F3" i="73"/>
  <c r="D3" i="80"/>
  <c r="E3" i="73" s="1"/>
  <c r="K3" i="46"/>
  <c r="F3" i="62"/>
  <c r="G3" i="65"/>
  <c r="F3" i="53"/>
  <c r="C3" i="5"/>
  <c r="C3" i="4"/>
  <c r="C3" i="2"/>
  <c r="E3" i="74"/>
  <c r="D3" i="82"/>
  <c r="D3" i="81"/>
  <c r="A2" i="73"/>
  <c r="A2" i="46"/>
  <c r="A2" i="62"/>
  <c r="A2" i="65"/>
  <c r="A2" i="53"/>
  <c r="A2" i="5"/>
  <c r="A2" i="4"/>
  <c r="A2" i="2"/>
  <c r="A2" i="74"/>
  <c r="K9" i="46"/>
  <c r="K10" i="46"/>
  <c r="K11" i="46"/>
  <c r="K12" i="46"/>
  <c r="K13" i="46"/>
  <c r="K14" i="46"/>
  <c r="K15" i="46"/>
  <c r="K16" i="46"/>
  <c r="K17" i="46"/>
  <c r="K18" i="46"/>
  <c r="K19" i="46"/>
  <c r="K20" i="46"/>
  <c r="K21" i="46"/>
  <c r="K22" i="46"/>
  <c r="K23" i="46"/>
  <c r="K24" i="46"/>
  <c r="K25" i="46"/>
  <c r="K26" i="46"/>
  <c r="K27" i="46"/>
  <c r="K28" i="46"/>
  <c r="K29" i="46"/>
  <c r="K30" i="46"/>
  <c r="K31" i="46"/>
  <c r="K32" i="46"/>
  <c r="K33" i="46"/>
  <c r="K34" i="46"/>
  <c r="K35" i="46"/>
  <c r="K36" i="46"/>
  <c r="K37" i="46"/>
  <c r="K38" i="46"/>
  <c r="A19" i="53"/>
  <c r="A1" i="73"/>
  <c r="A1" i="46"/>
  <c r="A1" i="62"/>
  <c r="A1" i="65"/>
  <c r="A1" i="53"/>
  <c r="A1" i="5"/>
  <c r="A1" i="4"/>
  <c r="A1" i="2"/>
  <c r="A1" i="74"/>
  <c r="A1" i="82"/>
  <c r="A1" i="81"/>
  <c r="A1" i="80"/>
  <c r="E3" i="80"/>
  <c r="E3" i="81"/>
  <c r="E3" i="82"/>
  <c r="F3" i="74"/>
  <c r="A2" i="82"/>
  <c r="A2" i="81"/>
  <c r="A2" i="80"/>
  <c r="B3" i="80"/>
  <c r="B3" i="81"/>
  <c r="B3" i="82"/>
  <c r="B3" i="74"/>
  <c r="G3" i="53"/>
  <c r="H3" i="65"/>
  <c r="C3" i="53"/>
  <c r="D3" i="4"/>
  <c r="B3" i="4"/>
  <c r="B3" i="73"/>
  <c r="B3" i="65"/>
  <c r="D10" i="65"/>
  <c r="D11" i="65" s="1"/>
  <c r="G3" i="62"/>
  <c r="C3" i="62"/>
  <c r="H24" i="62"/>
  <c r="D3" i="5"/>
  <c r="B3" i="5"/>
  <c r="D57" i="5"/>
  <c r="B3" i="2"/>
  <c r="B3" i="46"/>
  <c r="G39" i="62" l="1"/>
  <c r="E52" i="4"/>
  <c r="E53" i="4" s="1"/>
  <c r="E49" i="5"/>
  <c r="E50" i="5" s="1"/>
  <c r="E51" i="5" s="1"/>
  <c r="D51" i="4"/>
  <c r="D52" i="4" s="1"/>
  <c r="D49" i="5"/>
  <c r="F51" i="4"/>
  <c r="N20" i="46"/>
  <c r="N19" i="46"/>
  <c r="L23" i="46"/>
  <c r="M23" i="46" s="1"/>
  <c r="L13" i="46"/>
  <c r="M13" i="46" s="1"/>
  <c r="L15" i="46"/>
  <c r="M15" i="46" s="1"/>
  <c r="L20" i="46"/>
  <c r="M20" i="46" s="1"/>
  <c r="L18" i="46"/>
  <c r="M18" i="46" s="1"/>
  <c r="L14" i="46"/>
  <c r="M14" i="46" s="1"/>
  <c r="L26" i="46"/>
  <c r="M26" i="46" s="1"/>
  <c r="L28" i="46"/>
  <c r="M28" i="46" s="1"/>
  <c r="L38" i="46"/>
  <c r="M38" i="46" s="1"/>
  <c r="L37" i="46"/>
  <c r="M37" i="46" s="1"/>
  <c r="L11" i="46"/>
  <c r="M11" i="46" s="1"/>
  <c r="N38" i="46"/>
  <c r="L22" i="46"/>
  <c r="M22" i="46" s="1"/>
  <c r="L30" i="46"/>
  <c r="M30" i="46" s="1"/>
  <c r="L24" i="46"/>
  <c r="M24" i="46" s="1"/>
  <c r="L36" i="46"/>
  <c r="M36" i="46" s="1"/>
  <c r="N32" i="46"/>
  <c r="L10" i="46"/>
  <c r="M10" i="46" s="1"/>
  <c r="N36" i="46"/>
  <c r="L34" i="46"/>
  <c r="M34" i="46" s="1"/>
  <c r="L31" i="46"/>
  <c r="M31" i="46" s="1"/>
  <c r="L16" i="46"/>
  <c r="M16" i="46" s="1"/>
  <c r="L29" i="46"/>
  <c r="M29" i="46" s="1"/>
  <c r="L33" i="46"/>
  <c r="M33" i="46" s="1"/>
  <c r="L27" i="46"/>
  <c r="M27" i="46" s="1"/>
  <c r="N37" i="46"/>
  <c r="L12" i="46"/>
  <c r="M12" i="46" s="1"/>
  <c r="L19" i="46"/>
  <c r="M19" i="46" s="1"/>
  <c r="L17" i="46"/>
  <c r="M17" i="46" s="1"/>
  <c r="N35" i="46"/>
  <c r="L32" i="46"/>
  <c r="M32" i="46" s="1"/>
  <c r="N24" i="46"/>
  <c r="L9" i="46"/>
  <c r="M9" i="46" s="1"/>
  <c r="N25" i="46"/>
  <c r="N22" i="46"/>
  <c r="N18" i="46"/>
  <c r="L21" i="46"/>
  <c r="M21" i="46" s="1"/>
  <c r="L25" i="46"/>
  <c r="M25" i="46" s="1"/>
  <c r="N33" i="46"/>
  <c r="N11" i="46"/>
  <c r="N12" i="46"/>
  <c r="N17" i="46"/>
  <c r="N21" i="46"/>
  <c r="L35" i="46"/>
  <c r="M35" i="46" s="1"/>
  <c r="O20" i="46" l="1"/>
  <c r="P20" i="46" s="1"/>
  <c r="F52" i="4"/>
  <c r="F53" i="4" s="1"/>
  <c r="F54" i="4" s="1"/>
  <c r="E54" i="4"/>
  <c r="E55" i="4"/>
  <c r="O35" i="46"/>
  <c r="P35" i="46" s="1"/>
  <c r="O12" i="46"/>
  <c r="P12" i="46" s="1"/>
  <c r="O32" i="46"/>
  <c r="P32" i="46" s="1"/>
  <c r="O17" i="46"/>
  <c r="P17" i="46" s="1"/>
  <c r="O25" i="46"/>
  <c r="P25" i="46" s="1"/>
  <c r="C11" i="73"/>
  <c r="O21" i="46"/>
  <c r="P21" i="46" s="1"/>
  <c r="E52" i="5"/>
  <c r="E53" i="5"/>
  <c r="O24" i="46"/>
  <c r="P24" i="46" s="1"/>
  <c r="O37" i="46"/>
  <c r="P37" i="46" s="1"/>
  <c r="O38" i="46"/>
  <c r="P38" i="46" s="1"/>
  <c r="D50" i="5"/>
  <c r="D51" i="5" s="1"/>
  <c r="D53" i="4"/>
  <c r="O19" i="46"/>
  <c r="P19" i="46" s="1"/>
  <c r="O33" i="46"/>
  <c r="P33" i="46" s="1"/>
  <c r="O22" i="46"/>
  <c r="P22" i="46" s="1"/>
  <c r="O18" i="46"/>
  <c r="P18" i="46" s="1"/>
  <c r="O36" i="46"/>
  <c r="P36" i="46" s="1"/>
  <c r="O11" i="46"/>
  <c r="P11" i="46" s="1"/>
  <c r="D54" i="4" l="1"/>
  <c r="D60" i="4" s="1"/>
  <c r="D66" i="4"/>
  <c r="D55" i="4"/>
  <c r="D64" i="5"/>
  <c r="D52" i="5"/>
  <c r="D58" i="5" s="1"/>
  <c r="E10" i="65" s="1"/>
  <c r="F10" i="65" s="1"/>
  <c r="D53" i="5"/>
  <c r="D63" i="5" s="1"/>
  <c r="F55" i="4"/>
  <c r="H9" i="53" l="1"/>
  <c r="H7" i="53"/>
  <c r="H18" i="53"/>
  <c r="N34" i="46" s="1"/>
  <c r="O34" i="46" s="1"/>
  <c r="P34" i="46" s="1"/>
  <c r="H8" i="53"/>
  <c r="H10" i="53"/>
  <c r="N23" i="46" s="1"/>
  <c r="O23" i="46" s="1"/>
  <c r="P23" i="46" s="1"/>
  <c r="H15" i="53"/>
  <c r="N28" i="46" s="1"/>
  <c r="O28" i="46" s="1"/>
  <c r="P28" i="46" s="1"/>
  <c r="H14" i="53"/>
  <c r="H13" i="53"/>
  <c r="H12" i="53"/>
  <c r="N10" i="46" s="1"/>
  <c r="O10" i="46" s="1"/>
  <c r="P10" i="46" s="1"/>
  <c r="H11" i="53"/>
  <c r="D65" i="4"/>
  <c r="G10" i="65"/>
  <c r="G11" i="65" s="1"/>
  <c r="F11" i="65"/>
  <c r="C10" i="73" s="1"/>
  <c r="N29" i="46" l="1"/>
  <c r="O29" i="46" s="1"/>
  <c r="P29" i="46" s="1"/>
  <c r="N31" i="46"/>
  <c r="O31" i="46" s="1"/>
  <c r="P31" i="46" s="1"/>
  <c r="N26" i="46"/>
  <c r="O26" i="46" s="1"/>
  <c r="P26" i="46" s="1"/>
  <c r="N30" i="46"/>
  <c r="O30" i="46" s="1"/>
  <c r="P30" i="46" s="1"/>
  <c r="N9" i="46"/>
  <c r="O9" i="46" s="1"/>
  <c r="P9" i="46" s="1"/>
  <c r="N16" i="46"/>
  <c r="O16" i="46" s="1"/>
  <c r="P16" i="46" s="1"/>
  <c r="N27" i="46"/>
  <c r="O27" i="46" s="1"/>
  <c r="P27" i="46" s="1"/>
  <c r="N15" i="46"/>
  <c r="O15" i="46" s="1"/>
  <c r="P15" i="46" s="1"/>
  <c r="N13" i="46"/>
  <c r="O13" i="46" s="1"/>
  <c r="N14" i="46"/>
  <c r="O14" i="46" s="1"/>
  <c r="P14" i="46" s="1"/>
  <c r="P13" i="46" l="1"/>
  <c r="O39" i="46"/>
  <c r="C9" i="73" s="1"/>
  <c r="C13" i="73" l="1"/>
  <c r="C16" i="73" s="1"/>
  <c r="C17" i="73" s="1"/>
  <c r="C18" i="73" s="1"/>
</calcChain>
</file>

<file path=xl/sharedStrings.xml><?xml version="1.0" encoding="utf-8"?>
<sst xmlns="http://schemas.openxmlformats.org/spreadsheetml/2006/main" count="1306" uniqueCount="445">
  <si>
    <t>2) Sozialversicherung auf Urlaub</t>
  </si>
  <si>
    <t>3)  zusätzl. Urlaubsgeld</t>
  </si>
  <si>
    <t>4) Sozialversicherung auf zusätzl. Urlaubsgeld</t>
  </si>
  <si>
    <t>5)  Gesetzliche Feiertage</t>
  </si>
  <si>
    <t>7)  Gesetzliche Lohnfortzahlung</t>
  </si>
  <si>
    <t>9)  Tarifliche Ausfallzeiten</t>
  </si>
  <si>
    <t>4) Betriebshaftpflicht</t>
  </si>
  <si>
    <t>5) Schwerbehindertenabgabe</t>
  </si>
  <si>
    <t>Risiko + Gewinn auf Gesamtkosten in %</t>
  </si>
  <si>
    <t>2)  Rentenversicherung</t>
  </si>
  <si>
    <t>3)  Krankenversicherung</t>
  </si>
  <si>
    <t>4)  Arbeitslosenversicherung</t>
  </si>
  <si>
    <t>5)  Pflegeversicherung</t>
  </si>
  <si>
    <t>6)  Gesetzliche Unfallversicherung</t>
  </si>
  <si>
    <t>7)  Umlage U2 Krankenversicherung</t>
  </si>
  <si>
    <t>B) Weitere tarif- und lohngebundene Kosten auf produktiven Stundenlohn</t>
  </si>
  <si>
    <t>C) Kosten für technische Angestellte und Aufsichtskräfte</t>
  </si>
  <si>
    <t>D) Sonstige Kosten</t>
  </si>
  <si>
    <t>E) Gesamtkosten (Tariflohn + Pos. A bis D)</t>
  </si>
  <si>
    <t>A) Produktiver Stundenlohn und bestimmte Sozialabgaben</t>
  </si>
  <si>
    <t>Bezeichnung</t>
  </si>
  <si>
    <t>Tätigkeit</t>
  </si>
  <si>
    <t>Obenarbeiten</t>
  </si>
  <si>
    <t>Bodenreinigung</t>
  </si>
  <si>
    <t>Durchschnittliche Urlaubstage je Mitarbeiter jährlich</t>
  </si>
  <si>
    <t>Tage</t>
  </si>
  <si>
    <t>Tage tarifliche Arbeitsfreistellung je Mitarbeiter jährlich</t>
  </si>
  <si>
    <t>durchschnittliche Krankheitstage je Mitarbeiter jährlich</t>
  </si>
  <si>
    <t>SV</t>
  </si>
  <si>
    <t>GV</t>
  </si>
  <si>
    <t>Summe Position A</t>
  </si>
  <si>
    <t>1)  Urlaub</t>
  </si>
  <si>
    <t>Summe Positionen A und B</t>
  </si>
  <si>
    <t>Summe Lohn- und Lohngebundene Kosten</t>
  </si>
  <si>
    <t>1)  Reinigungsmittel und Kleinmaterial</t>
  </si>
  <si>
    <t>Summe Lohn + Zuschlag</t>
  </si>
  <si>
    <t>Stundenverrechnungssatz werktags</t>
  </si>
  <si>
    <t>Lohnkostenanteil</t>
  </si>
  <si>
    <t>Personalgewichtung</t>
  </si>
  <si>
    <t>Kontrollfeld Gewichtung (= 100 %)</t>
  </si>
  <si>
    <t>Durchschnittl. Stundenverrechnungssatz</t>
  </si>
  <si>
    <t>Durchschnittlicher Lohnkostenanteil</t>
  </si>
  <si>
    <t>Durchschnittlicher Summe Lohn + Zuschlag</t>
  </si>
  <si>
    <t>1)  Kleinmaterial (Büromaterial, usw.)</t>
  </si>
  <si>
    <t xml:space="preserve">2)  Autos, Fahrgeld </t>
  </si>
  <si>
    <t>Bitte füllen Sie die farblich markierten Zellen aus und senden Sie die Tabelle zurück!</t>
  </si>
  <si>
    <t>Reinigungsgruppe</t>
  </si>
  <si>
    <t>Turnus</t>
  </si>
  <si>
    <t>Risiko + Gewinn auf Selbstkosten in %</t>
  </si>
  <si>
    <t>Summe Positionen C und D</t>
  </si>
  <si>
    <t>1) Produktiver Stundenlohn (Lohngruppe 7)</t>
  </si>
  <si>
    <t>1)  Kosten sonstige technische Angestellte einschließlich Betriebsleitung</t>
  </si>
  <si>
    <t>2)  Kosten kaufmännische Angestellte</t>
  </si>
  <si>
    <t>2)  Kosten sonstige technische Angestellte einschließlich Betriebsleitung</t>
  </si>
  <si>
    <t>12) Beiträge zur Beruforganisation</t>
  </si>
  <si>
    <t>3)  Kosten kaufmännische Angestellte</t>
  </si>
  <si>
    <t>6) Gewerbesteuer</t>
  </si>
  <si>
    <t>11) Beiträge zur Berufsorganisation</t>
  </si>
  <si>
    <t>Reinigungsgruppen</t>
  </si>
  <si>
    <t>Sanitär und Nassbereiche</t>
  </si>
  <si>
    <t>Ebene</t>
  </si>
  <si>
    <t>Bodenart</t>
  </si>
  <si>
    <t>3) sächliche Verwaltungskosten (Miete, Telefon usw.) und sonstige Kosten einschließlich weiterer Abgaben</t>
  </si>
  <si>
    <t>9)  Pauschale Lohnsteuer für geringverdienende Arbeitskräfte</t>
  </si>
  <si>
    <t>8) Insolvenzgeldumlage</t>
  </si>
  <si>
    <t>Gebäude</t>
  </si>
  <si>
    <t>2)  Maschinen, Geräte u. ä. Hilfsmittel, z. B. Leiter, Hubsteiger, Reinigungsautomat, Wischmopp, Auto</t>
  </si>
  <si>
    <t>8) Sozialversicherung auf gesetzliche Lohnfortzahlung</t>
  </si>
  <si>
    <t>6) Sozialversicherung auf gesetzliche Feiertage</t>
  </si>
  <si>
    <t>10) Sozialversicherung auf tarifliche Ausfallzeiten</t>
  </si>
  <si>
    <t>Raumart</t>
  </si>
  <si>
    <t>PreisMon</t>
  </si>
  <si>
    <t>PreisJahr</t>
  </si>
  <si>
    <t>Fläche_qm</t>
  </si>
  <si>
    <t>Fläche_qm_Jahr</t>
  </si>
  <si>
    <t>Auftraggeber:</t>
  </si>
  <si>
    <t>Einzelraumkalkulation</t>
  </si>
  <si>
    <t xml:space="preserve">Aufmaß/Flächenverzeichnis </t>
  </si>
  <si>
    <t>Einzelpreise (Regiesätze) für Sonderaufträge</t>
  </si>
  <si>
    <t xml:space="preserve">Der zu erwartende Umfang an Sonderarbeiten wurde aufgrund von Erfahrungswerten geschätzt (Prognose). Der tatsächliche (jährliche) Umfang der Sonderarbeiten während der Vertragslaufzeit kann daher abweichen. Der hier vorgegebene Wert ist jedoch den Angeboten zugrunde zu legen und wird der Wertung zu zugrunde gelegt. </t>
  </si>
  <si>
    <t xml:space="preserve">Bitte beachten Sie:  </t>
  </si>
  <si>
    <t>- es besteht kein Anspruch auf Beauftragung</t>
  </si>
  <si>
    <t>- die Arbeiten werden auch für einzelne Räume in Auftrag gegeben</t>
  </si>
  <si>
    <t>- Preisangaben inkl. Material-, Maschinen- u. Gerätekosten sowie sonst. Nebenkosten</t>
  </si>
  <si>
    <t>1. Stundenverrechnungssätze (werktags)</t>
  </si>
  <si>
    <t>Die aufgeführten Arbeiten sind laut den Definitionen der Leistungsarten auszuführen</t>
  </si>
  <si>
    <t>Stunden
jährlich ca.</t>
  </si>
  <si>
    <t>Stundenverrechnungssatz € pro Stunde</t>
  </si>
  <si>
    <t>Jahressumme</t>
  </si>
  <si>
    <t>a)</t>
  </si>
  <si>
    <t>Unterhaltsreinigung werktags</t>
  </si>
  <si>
    <t>b)</t>
  </si>
  <si>
    <t>Unterhaltsreinigung an Sonn- und Feiertagen (inkl. prozentualem Zuschlag wie unten angegeben)</t>
  </si>
  <si>
    <t>c)</t>
  </si>
  <si>
    <t>Baufeinreinigung</t>
  </si>
  <si>
    <t>d)</t>
  </si>
  <si>
    <t>Grundreinigung/Intensivreinigung</t>
  </si>
  <si>
    <t>e)</t>
  </si>
  <si>
    <t>Kombination Shampoonierung/Sprühextraktion</t>
  </si>
  <si>
    <t>f)</t>
  </si>
  <si>
    <t>Summe jährlich</t>
  </si>
  <si>
    <t>Häufigkeit im Jahr</t>
  </si>
  <si>
    <t>Grundfläche in qm</t>
  </si>
  <si>
    <t>qm Leistung pro Stunde</t>
  </si>
  <si>
    <t>qm Preis Grundfläche</t>
  </si>
  <si>
    <t xml:space="preserve"> </t>
  </si>
  <si>
    <t>2 malige Versiegelung Bodenflächen Linoleum</t>
  </si>
  <si>
    <t>Gesamtjahressumme</t>
  </si>
  <si>
    <t>Sonderarbeiten</t>
  </si>
  <si>
    <t>Unterhaltsreinigung</t>
  </si>
  <si>
    <t>Jahresstunden</t>
  </si>
  <si>
    <t>Stundenverrechnungssätze</t>
  </si>
  <si>
    <t>Jahreskosten</t>
  </si>
  <si>
    <t>Monatskosten</t>
  </si>
  <si>
    <t xml:space="preserve">Aktuelle Reinigungsgruppe: </t>
  </si>
  <si>
    <t>Jahreskosten für</t>
  </si>
  <si>
    <t>Übersicht Preise</t>
  </si>
  <si>
    <t>Zuschlag für Arbeiten an Sonn- und Feiertagen in %</t>
  </si>
  <si>
    <t>Stundenverrechnungssatz in € für Arbeiten an Sonn- und Feiertagen</t>
  </si>
  <si>
    <t>Tag im Jahr</t>
  </si>
  <si>
    <t xml:space="preserve">Anwesenheit Stunden </t>
  </si>
  <si>
    <t>2. Preise je Ausführung (werktags)</t>
  </si>
  <si>
    <t>qm-Leistung pro Stunde</t>
  </si>
  <si>
    <t>Reinigungs- 
gruppe</t>
  </si>
  <si>
    <t>Gebäudeteil</t>
  </si>
  <si>
    <t>Gesamtstunden / Jahr</t>
  </si>
  <si>
    <t>Gesamtpreis / Jahr</t>
  </si>
  <si>
    <t>Anschrift</t>
  </si>
  <si>
    <t>1) Produktiver Stundenlohn (Lohngruppe 1)</t>
  </si>
  <si>
    <t>keine Reinigung*</t>
  </si>
  <si>
    <t>11) Kosten Vorarbeiter/-in (für Zeitaufwand für Organisation/Leistung und Mehrvergütung gegenüber Lohngruppe 1)</t>
  </si>
  <si>
    <t>1)  Kosten Objektleitung (für weiteren Zeitaufwand, der über die in den Preisblättern für die Objektleitung vorgegebenen Stunden hinausgeht)</t>
  </si>
  <si>
    <t>Tabelle durch "Rechtsklick" -&gt; "Aktualisieren"</t>
  </si>
  <si>
    <t>Quali-täts-Soll-punkte</t>
  </si>
  <si>
    <t>SVS</t>
  </si>
  <si>
    <t>keine Reinigung durchzuführen</t>
  </si>
  <si>
    <t>Beschreibung Turnus</t>
  </si>
  <si>
    <t>A</t>
  </si>
  <si>
    <t>Index</t>
  </si>
  <si>
    <t>C</t>
  </si>
  <si>
    <t>D</t>
  </si>
  <si>
    <t>E</t>
  </si>
  <si>
    <t>F</t>
  </si>
  <si>
    <t>G</t>
  </si>
  <si>
    <t>H</t>
  </si>
  <si>
    <t/>
  </si>
  <si>
    <t>Bei Sonderaufträgen an Sonn- und Feiertagen sind _____% Zuschlag hinzuzurechnen.</t>
  </si>
  <si>
    <t>Reinigungstage Jahr</t>
  </si>
  <si>
    <t>Anzahl</t>
  </si>
  <si>
    <t>Funktion, Tätigkeitsbereich</t>
  </si>
  <si>
    <t>Einsatzzweck</t>
  </si>
  <si>
    <t>In den Preisblättern sind die verbindlichen Angebotspreise anzugeben. Auf dieser Grundlage wird die vertragliche Vergütung gezahlt. Das Angebot ist zu Festpreisen abzugeben; Änderungen sind nur möglich, soweit die Vergabeunterlagen dies ausdrücklich vorsehen.</t>
  </si>
  <si>
    <r>
      <rPr>
        <b/>
        <sz val="10"/>
        <color indexed="8"/>
        <rFont val="Arial"/>
        <family val="2"/>
      </rPr>
      <t xml:space="preserve">Die in den Preisblättern angegebenen Stundenverrechnungssätze müssen den in der Kalkulation des jeweiligen Stundenverrechnungssatzes für den betreffenden Anwendungsbereich kalkulierten Beträgen entsprechen. Abweichungen zwischen den an der einen und der anderen Stelle eingetragenen Beträgen führen zur Nichtberücksichtigung des Angebots. </t>
    </r>
    <r>
      <rPr>
        <sz val="10"/>
        <color indexed="8"/>
        <rFont val="Arial"/>
        <family val="2"/>
      </rPr>
      <t xml:space="preserve">Dies gilt nicht für die Stundenverrechnungssätze für Sonderarbeiten. Für Sonderarbeiten kann ein Bieter anstelle der in den übrigen Vergabeunterlagen zugrunde gelegten Stundenverrechnungssätze andere Stundenverrechnungssätze, die die besonderen Leistungsanforderungen der Sonderarbeiten widerspiegeln, zugrunde legen. </t>
    </r>
  </si>
  <si>
    <t>Auf Anfrage des Auftraggebers muss der Bieter die Kalkulation dieser Stundenverrechnungssätze wie in den Kalkulationsblättern transparent erläutern. Geschieht dies auf entsprechende Anforderung nicht, wird das Angebot nicht berücksichtigt.</t>
  </si>
  <si>
    <t xml:space="preserve">Bitte beachten Sie, dass Kosten, die in mehreren Bereichen anfallen (z. B. Material- oder Gerätekosten, die dem Bieter als Pauschale berechnet werden, die aber Leistungen in mehreren Kalkulationsblättern betreffen), nicht einer einzelnen, willkürlich bestimmten Position zugeschlagen werden können (z. B. Kalkulation aller Reinigungstücher für alle Leistungen nur in einem von mehreren Kalkulationsblättern). In diesem Fall läge eine unzulässige Kosten-/Preisverlagerung vor, die zum Angebotsausschluss führt. Diese Kosten sind vielmehr anteilig auf die einzelnen Leistungsbereiche/Preisblätter zu verteilen. </t>
  </si>
  <si>
    <r>
      <t xml:space="preserve">Entspricht der Gesamtbetrag einer Position nicht dem Ergebnis der Multiplikation von Mengensatz und Einheitspreis (Einzelpreis), so ist </t>
    </r>
    <r>
      <rPr>
        <b/>
        <sz val="10"/>
        <color indexed="8"/>
        <rFont val="Arial"/>
        <family val="2"/>
      </rPr>
      <t>im Zweifel der Einheitspreis maßgebend und wird der Wertung zugrunde gelegt</t>
    </r>
    <r>
      <rPr>
        <sz val="10"/>
        <color indexed="8"/>
        <rFont val="Arial"/>
        <family val="2"/>
      </rPr>
      <t>. Eine Verpflichtung des Auftraggebers, die Preise nachzurechnen, besteht jedoch nicht.</t>
    </r>
  </si>
  <si>
    <r>
      <t xml:space="preserve">Alle vom Bieter anzugebenden Preise (Einzelpreise, Einheitspreise, Stückpreise, Komplettpreise, Verrechnungssätze usw.) sind </t>
    </r>
    <r>
      <rPr>
        <b/>
        <sz val="10"/>
        <color indexed="8"/>
        <rFont val="Arial"/>
        <family val="2"/>
      </rPr>
      <t xml:space="preserve">ohne Umsatzsteuer (netto) </t>
    </r>
    <r>
      <rPr>
        <sz val="10"/>
        <color indexed="8"/>
        <rFont val="Arial"/>
        <family val="2"/>
      </rPr>
      <t>anzugeben soweit nicht ausdrücklich anders angegeben.</t>
    </r>
  </si>
  <si>
    <t>Ausrüstung (Geräte, Maschinen u. ä. Hilfsmittel, z. B. Reinigungs-wagen), jeweils mit Angabe von Hersteller und Typbezeichnung</t>
  </si>
  <si>
    <t>Anhang Teil C (EXCEL-Teil)</t>
  </si>
  <si>
    <t>Hinweis: Die Angabe des Erklärenden Teil F (WORD-Teil) des Angebots gilt als Angabe des Erklärenden für alle eingereichten Angebotsteile (WORD und EXCEL).</t>
  </si>
  <si>
    <t>Vergabe Unterhaltsreinigung</t>
  </si>
  <si>
    <t>Objektleitung</t>
  </si>
  <si>
    <t>Stunden-verrechnungssatz</t>
  </si>
  <si>
    <t>Gesamtjahressumme (Kalkulation und Obergrenze zur Abrechnung gem. § 14 des Vertrages)</t>
  </si>
  <si>
    <t>* siehe Einteilung der Reinigungsgruppen, Reinigungstage Jahr und Turnus im PB EAF UR im Excel Teil</t>
  </si>
  <si>
    <t>Reinigungs-gruppe</t>
  </si>
  <si>
    <t>Reinigungs-tageJahr</t>
  </si>
  <si>
    <t>Mindestjahresreinigungsstunden (Gesamtstunden / Jahr) Unterhaltsreinigung</t>
  </si>
  <si>
    <t>g)</t>
  </si>
  <si>
    <t>13) Zuschlag für Arbeiten in/an besonderen Räumen und Einrichtungen (z.B. öffentliche WC Anlagen)</t>
  </si>
  <si>
    <t>StundenJahr</t>
  </si>
  <si>
    <t>Vergabenummer/   Aktenzeichen:</t>
  </si>
  <si>
    <t>Sonderbereiche, werden nicht gesondert vergütet, Sie gehören zur Unterhaltsreinigung!</t>
  </si>
  <si>
    <t xml:space="preserve">X = Turnus/Reinigungshäufigkeit laut PB EAF UR, W1 = einmal wöchentlich, M1 = einmal monatlich entsprechend der angegebenen KW, M2 = zweimal monatlich entsprechend der angegebenen KW, J1 = einmal jährlich entsprechend dem angegebenen Monat, J2 = zweimal jährlich entsprechend dem angegebenen Monat,  J4 = viermal jährlich entsprechend dem angegebenen Monat,   J6 = sechsmal jährlich entsprechend dem angegebenen Monat </t>
  </si>
  <si>
    <t xml:space="preserve">- Sonderarbeiten sind nur nach gesondertem Abruf durch den Auftraggeber zu erbringen. Dabei handelt es sich um eine Option des Auftraggebers, die dieser nach dem Vertrag durch einseitige Ausübung des Optionsrechts im Einzelfall unter Angabe einer verbindlichen Ausführungszeit und anderer Vorgaben ziehen kann. Der Auftragnehmer ist bei angemessener Vorlaufzeit verpflichtet, die Leistungen wie angefordert zu erbringen. Die Angemessenheit der Vorlaufzeit beurteilt der Auftraggeber nach dem Umfang des Gesamtauftrages sowie Art und Umfang der Sonderreinigung. Erbringt der Auftragnehmer die Leistung nicht oder nicht wie angefordert, so kann der Auftraggeber die Leistung selbst oder durch einen Dritten ausführen lassen und die Mehrkosten gegenüber einer Erbringung durch den Auftragnehmer gemäß dem vorliegenden Preisblatt vom Auftraggeber verlangen oder von einer der Rechnungen des Auftragnehmers abziehen. Wie für andere Leistungen steht die Angabe von Personalmangel oder fehlende andere organisatorische Voraussetzungen der Verpflichtung des Auftragnehmers und einem Ersatzanspruch bei Nichtausführung nicht entgegen. </t>
  </si>
  <si>
    <t>Name Bieter:</t>
  </si>
  <si>
    <t>Midijob</t>
  </si>
  <si>
    <t>Personalgewichtung SV/Midijob/GV</t>
  </si>
  <si>
    <t>Die aufgeführten Arbeiten sind laut den Definitionen der Leistungsarten auszuführen. Die Räume sind aus und wieder einzuräumen. Die Abrechnung erfolgt nach tatsächlicher Grundfläche in qm die grundgereinigt wurde.</t>
  </si>
  <si>
    <t>Bitte beachten Sie, dass in der Kalkulation des SVS OL mit der Lohngruppe 7 kalkuliert werden muss!</t>
  </si>
  <si>
    <t>Verwalltungsgemeinschaft Kochel am See</t>
  </si>
  <si>
    <t xml:space="preserve">Reinigungszeiten
</t>
  </si>
  <si>
    <t>Standort</t>
  </si>
  <si>
    <t>RaumNr.</t>
  </si>
  <si>
    <t>Raumbezeichnung</t>
  </si>
  <si>
    <t>KG</t>
  </si>
  <si>
    <t>Serverraum</t>
  </si>
  <si>
    <t>Gang</t>
  </si>
  <si>
    <t>Treppe</t>
  </si>
  <si>
    <t>EG</t>
  </si>
  <si>
    <t>Teeküche</t>
  </si>
  <si>
    <t>DG</t>
  </si>
  <si>
    <t>WC</t>
  </si>
  <si>
    <t>WC Herren</t>
  </si>
  <si>
    <t>WC Damen</t>
  </si>
  <si>
    <t>Fliesen</t>
  </si>
  <si>
    <t>Lino</t>
  </si>
  <si>
    <t>Steinzeug</t>
  </si>
  <si>
    <t>Parkett</t>
  </si>
  <si>
    <t>J6</t>
  </si>
  <si>
    <t>Büro- und Verwaltungsräume, Besprechungszimmer, Schulungsräume und ähnliche Räume/Bereiche*</t>
  </si>
  <si>
    <t xml:space="preserve">siebenmal wöchentlich reinigen (inklusive Sonn- und Feiertage) am Seefestplatz, Reinigung Erfolgt nur 40 Wochen im Jahr. In der Regel ist in der Frostperiode von Dezember bis Februar geschlossen. </t>
  </si>
  <si>
    <t>Küchenzeilen komplett Reinigen, Inklusive ein- und Asuräumen und Schrankinnenseiten, Kühlschränken Technischen Geräten und Edelstahlflächen</t>
  </si>
  <si>
    <t xml:space="preserve">Komplett Reinigung Decken- und Wandleuchter </t>
  </si>
  <si>
    <t>Grundreinigung  NUR Bodenflächen Fliesen</t>
  </si>
  <si>
    <t>Grundreinigung  NUR Bodenflächen Linoleum</t>
  </si>
  <si>
    <t>Grundreinigung NUR Bodenflächen Parkett und einpflegen laut Herstellervorschriften</t>
  </si>
  <si>
    <t>Grundreinigung  NUR Bodenflächen Stein</t>
  </si>
  <si>
    <t>täglich (Mo. bis Fr.) reinigen (werktags), Schulen</t>
  </si>
  <si>
    <t>einmal wöchentlich reinigen (werktags), öffentliche Gebäude</t>
  </si>
  <si>
    <t>zweimal (Mo./Mi. oder Di./Do. oder Mi./Fr.) wöchentlich reinigen (werktags), öffentliche Gebäude</t>
  </si>
  <si>
    <t>dreimal (Mo. , Mi. , Fr.) wöchentlich reinigen (werktags), öffentliche Gebäude</t>
  </si>
  <si>
    <t>sechsmal jährlich Reinigen (werktags)</t>
  </si>
  <si>
    <t>Sanitärräume, Dusche, Umkleide, Nassbereiche und ähnliche Räume/Bereiche *</t>
  </si>
  <si>
    <t>täglich (Mo. bis Sonntag) reinigen (inklusive Sonn- und Feiertage), öffentliche WCs</t>
  </si>
  <si>
    <t>Aufenthaltsräume, Teeküchen und ähnliche Räume/Bereiche*</t>
  </si>
  <si>
    <t>Treppenhäuser, Aufzüge und ähnliche Räume/Bereiche *</t>
  </si>
  <si>
    <t>Flure, Eingangshallen, Windfänge, Garderoben und ähnliche Räume/Bereiche *</t>
  </si>
  <si>
    <t>Lager, Abstellfläche Technik und ähnliche Räume/Bereiche*</t>
  </si>
  <si>
    <t>Öffentliche WC's und ähnliche Räume/Bereiche *</t>
  </si>
  <si>
    <t>Außenbereiche und ähnliche Räume/Bereiche *</t>
  </si>
  <si>
    <t>Inhaltsverzeichnis und allgemeine Hinweise Los 2</t>
  </si>
  <si>
    <t xml:space="preserve">Anlage 6 Teil 1 zum Vertrag Los 2: </t>
  </si>
  <si>
    <t xml:space="preserve">Anlage 6 Teil 2 zum Vertrag Los 2: </t>
  </si>
  <si>
    <t xml:space="preserve">Anlage 7 zum Vertrag Los 2: </t>
  </si>
  <si>
    <t xml:space="preserve">Anlage 8 zum Vertrag Los 2: </t>
  </si>
  <si>
    <t xml:space="preserve">Anlage 1 zum Vertrag Los 2: </t>
  </si>
  <si>
    <t xml:space="preserve">Anlage 2 Teil 1 zum Vertrag Los 2: </t>
  </si>
  <si>
    <t xml:space="preserve">Anlage 2 Teil 2 zum Vertrag Los 2: </t>
  </si>
  <si>
    <t xml:space="preserve">Anlage 2 Teil 3 zum Vertrag Los 2: </t>
  </si>
  <si>
    <t xml:space="preserve">Anlage 3 Teil 1 zum Vertrag Los 2: </t>
  </si>
  <si>
    <t xml:space="preserve">Anlage 3 Teil 2 zum Vertrag Los 2: </t>
  </si>
  <si>
    <t xml:space="preserve">Anlage 3 Teil 3 zum Vertrag Los 2: </t>
  </si>
  <si>
    <t xml:space="preserve">Anlage 3 Teil 4 zum Vertrag Los 2: </t>
  </si>
  <si>
    <t xml:space="preserve">Anlage 4 zum Vertrag Los 2: </t>
  </si>
  <si>
    <t>Aufstellung über das eingesetzte Personal (AeP Los 2)</t>
  </si>
  <si>
    <t>Aufstellung der eingesetzten Maschinen, Geräte u.ä. Hilfsmittel (AMG Los 2)</t>
  </si>
  <si>
    <t>Allgemeine Erläuterungen zu den Preisblättern, Kalkulationsbasis und Kalkulation der Stundenverrechnungssätze (AE Los 2)</t>
  </si>
  <si>
    <t>Objektliste (Obl Los 2)</t>
  </si>
  <si>
    <t>Leistungsverzeichnis Unterhaltsreinigung (LV UR Los 2)</t>
  </si>
  <si>
    <t>Kalkulation des Stundenverrechnungssatzes Unterhaltsreinigung (SVS UR Los 2)</t>
  </si>
  <si>
    <t>Kalkulation des Stundenverrechnungssatzes Unterhaltsreinigung öffentliche WCs (SVS UR öWC Los 2)</t>
  </si>
  <si>
    <t>Kalkulation des Stundenverrechnungssatzes Objektleitung (SVS OL Los 2)</t>
  </si>
  <si>
    <t>Kalkulationsbasis (KB UR Los 2)</t>
  </si>
  <si>
    <t>Preisblatt Objektleitung (PB OL Los 2)</t>
  </si>
  <si>
    <t>Preisblatt Sonderarbeiten (PB SdArb Los 2)</t>
  </si>
  <si>
    <t>Preisblatt Einzelraumkalkulation und Aufmaß/Flächenverzeichnis (PB EAF UR Los 2)</t>
  </si>
  <si>
    <t>Gesamtübersicht der Jahresreinigungsstunden und Preise Unterhaltsreinigung (GÜ UR Los 2)</t>
  </si>
  <si>
    <t>Aufstellung über das eingesetzte Personal (Anlage 6 Teil 1 zum Vertrag Los 2)</t>
  </si>
  <si>
    <t>Aufstellung der eingesetzten Maschinen, Geräte u. ä. Hilfsmittel (Anlage 6 Teil 2 zum Vertrag Los 2)</t>
  </si>
  <si>
    <t>Allgemeine Erläuterungen zu den Preisblättern, Kalkulationsbasis und Kalkulation der Stundenverrechnungssätze (Anlage 7 zum Vertrag Los 2)</t>
  </si>
  <si>
    <t>Objektliste (Anlage 8 zum Vertrag Los 2)</t>
  </si>
  <si>
    <t>Leistungsverzeichnis Unterhaltsreinigung (Anlage 1 zum Vertrag Los 2)</t>
  </si>
  <si>
    <t>Hinweise: 
1. Bitte in der Zeile "Personalgewichtung SV/Midijob/GV" die Gewichtung SV//Midijob/GV in % eintragen (SV = Sozialversicherungspflichtiges Personal; Midijob = Midijob; GV = Geringfügig Beschäftigte; beide Spalten müssen zusammen 100% ergeben. Das Feld in der Zeile "Kontrollfeld Gewichtung (= 100%)" muss grün sein.).
2. Die in der Kalkulationsbasis (KB UR Los 2) angegebenen Stundenverrechnungssätze für Werktage, Feiertage und für Sonn-/Feiertage müssen den in der Kalkulation des jeweiligen Stundenverrechnungssatzes kalkulierten Beträgen entsprechen.</t>
  </si>
  <si>
    <t>Kalkulation des Stundenverrechnungssatzes (SVS) Unterhaltsreinigung (UR)
(Anlage 2 Teil 1 zum Vertrag Los 2)</t>
  </si>
  <si>
    <t>Zuschlag für regelmäßige Arbeiten an Werktagen inkl. Sonn- und Feiertagen in %, für 365 Reinigungstage im Jahr (KB UR Los 2)</t>
  </si>
  <si>
    <t xml:space="preserve">Stundenverrechnungssatz in € für regelmäßige Arbeitenan Werktagen inkl. Sonn- und Feiertage, für 365 Reinigungstage im Jahr (KB UR Los 2) </t>
  </si>
  <si>
    <t>Zuschlag für regelmäßige Arbeiten an Werktagen inkl. Sonn- und Feiertagen in %, für 280 Reinigungstage im Jahr (KB UR Los 2)</t>
  </si>
  <si>
    <t xml:space="preserve">Stundenverrechnungssatz in € für regelmäßige Arbeiten an Werktagen inkl. Sonn- und Feiertage, für 280 Reinigungstage im Jahr (KB UR Los 2) </t>
  </si>
  <si>
    <t>Kalkulation des Stundenverrechnungssatzes (SVS) Unterhaltsreinigung öffentliche WCs  Reinigungsgruppe H (UR öWC)
(Anlage 2 Teil 2 zum Vertrag Los 2)</t>
  </si>
  <si>
    <t>Kalkulation des Stundenverrechnungssatzes (SVS) Objektleitung (OL)
(Anlage 2 Teil 3 zum Vertrag Los 2)</t>
  </si>
  <si>
    <r>
      <t xml:space="preserve">Hinweise: 
1. Bitte in der Zeile "Personalgewichtung SV/GV" die Gewichtung SV/GV in % eintragen (SV = Sozialversicherungspflichtiges Personal; GV = Geringfügig Beschäftigte; beide Spalten müssen zusammen 100% ergeben. Das Feld in der Zeile "Kontrollfeld Gewichtung (= 100%)" muss grün sein.).
2. Die im Preisblatt </t>
    </r>
    <r>
      <rPr>
        <i/>
        <sz val="10"/>
        <rFont val="Arial"/>
        <family val="2"/>
      </rPr>
      <t>(PB OL Los 2)</t>
    </r>
    <r>
      <rPr>
        <i/>
        <sz val="10"/>
        <color indexed="8"/>
        <rFont val="Arial"/>
        <family val="2"/>
      </rPr>
      <t xml:space="preserve"> angegebenen Stundenverrechnungssätze für Werktage und für Sonn-/Feiertage müssen den in der Kalkulation des jeweiligen Stundenverrechnungssatzes kalkulierten Beträgen entsprechen.</t>
    </r>
  </si>
  <si>
    <t>Kalkulationsbasis (Anlage 3 Teil 1 zum Vertrag Los 2)</t>
  </si>
  <si>
    <t>Preisblatt Objektleitung (OL) (Anlage 3 Teil 2 zum Vertrag Los 2)</t>
  </si>
  <si>
    <t>Preisblatt Sonderarbeiten (SdArb) (Anlage 3 Teil 3 zum Vertrag Los 2)</t>
  </si>
  <si>
    <t xml:space="preserve">Preisblatt Einzelraumkalkulation und Aufmaß/Flächenverzeichnis Unterhaltsreinigung (Anlage 3 Teil 4 zum Vertrag Los 2) </t>
  </si>
  <si>
    <t>Gesamtübersicht der Jahresreinigungsstunden und Preise Unterhaltsreinigung (Anlage 4 zum Vertrag Los 2)</t>
  </si>
  <si>
    <t>A: Büro- und Verwaltungsräume, Besprechungszimmer, Schulungsräume, Büro - ähnliche Räume*</t>
  </si>
  <si>
    <t>C: Sanitärräume, Dusche, Umkleide, Nassbereiche, ähnliche Räume *</t>
  </si>
  <si>
    <t>D: Aufenthaltsräume, Teeküchen, ähnliche Räume*</t>
  </si>
  <si>
    <t>E: Treppenhäuser, Aufzüge, ähnliche Räume *</t>
  </si>
  <si>
    <t>F: Flure, Eingangshallen, Windfänge, Garderoben, ähnliche Räume *</t>
  </si>
  <si>
    <t>G: Lager, Abstellfläche Technik, ähnliche Räume*</t>
  </si>
  <si>
    <t>H: Öffentliche WC's, ähnliche Räume *</t>
  </si>
  <si>
    <t>L: Außenbereiche, ähnliche Räume *</t>
  </si>
  <si>
    <t>FFW - Walchensee</t>
  </si>
  <si>
    <t>Tourist Info Walchensee</t>
  </si>
  <si>
    <t>Öffentliche Toilette am Parkplatz, Walchensee</t>
  </si>
  <si>
    <t>Öffentliche Toilette am Parkplatz Herzogstandstraße</t>
  </si>
  <si>
    <t>Am Tanneneck -/- Seestraße (Ecke Parkplatz)                                       82432 Walchensee</t>
  </si>
  <si>
    <t>Zwischen 07:00 Uhr und 17:00 Uhr</t>
  </si>
  <si>
    <t>Ringstraße 1, 82432 Walchensee</t>
  </si>
  <si>
    <t>Seestraße (Parkplatz Flake), 82432 Walchensee</t>
  </si>
  <si>
    <t>Mo - Fr. 18:00 Uhr bis 22:00 Uhr
oder alternativ 06:00 Uhr Uhr bis 07:30 Uhr</t>
  </si>
  <si>
    <t>Zwischen 06:00 Uhr und 07:30 Uhr</t>
  </si>
  <si>
    <t>Abfallbehälter (auch Mehrfachtrennung)</t>
  </si>
  <si>
    <t>Inhalte entleeren und mit einem Beutel versehen. Einmal wöchentlich und bei Bedarf die Behälter nass reinigen. Abfälle getrennt nach den Abfallarten (Restmüll, gelbe Tonne, Papier) einsammeln und in die dafür am Standort bereitgestellten Tonnen/Behälter verbringen. Der Müllbeutel muss nur bei sichtbaren Verschutzungen gewechselt werden.</t>
  </si>
  <si>
    <t>X</t>
  </si>
  <si>
    <t>-</t>
  </si>
  <si>
    <t>Aufzüge mit Türen innen und außen komplett</t>
  </si>
  <si>
    <t>Griffspuren und sichtbare Verschmutzungen feucht/nass entfernen bis zur Decke.</t>
  </si>
  <si>
    <t>Komplett feucht/nass reinigen, Wände, Decken etc.</t>
  </si>
  <si>
    <t>M1/KW3</t>
  </si>
  <si>
    <t>Dunstabzugshaube</t>
  </si>
  <si>
    <t>Außenseiten nass ggf. fettlösend reinigen</t>
  </si>
  <si>
    <t>Deckensystem für Technik (auch zum runterklappen)</t>
  </si>
  <si>
    <t>Komplett feucht/nass reinigen über 1,60m.</t>
  </si>
  <si>
    <t>M2/KW1/KW3</t>
  </si>
  <si>
    <t>Fenster/Innenfensterbänke, Innenglasrahmen an Glasfassade</t>
  </si>
  <si>
    <t>Feucht/Nass reinigen, auch über 1,60 m.</t>
  </si>
  <si>
    <t>W1</t>
  </si>
  <si>
    <t>Fernseher, Videorecorder, Overhead, Beamer und weitere Technik sowie die Ablageflächen bzw. Rollwagen auf denen diese Geräte stehen</t>
  </si>
  <si>
    <t>Abstauben der Ablageflächen</t>
  </si>
  <si>
    <t>Feuerlöscher/Melder/Kästen, Abdeckungen, Rauchabzug</t>
  </si>
  <si>
    <t>M1/KW2</t>
  </si>
  <si>
    <t>J1/Aug.</t>
  </si>
  <si>
    <t>Heizkörper, -rohre, -verkleidungen</t>
  </si>
  <si>
    <t>Komplett feucht/nass reinigen, auch über 1,60 m.</t>
  </si>
  <si>
    <t>J4/Feb./                    Mai/Aug./Nov.</t>
  </si>
  <si>
    <t>M1/KW4</t>
  </si>
  <si>
    <t>Hinweisschilder, verglaste Bilder, Vitrinen, Schaukästen, Sanitäts-/Erste-Hilfekästen, Dekoration, Prospekständer, Zeiterfassungsgeräte etc.</t>
  </si>
  <si>
    <t>Innenverglasung, Windfänge, Plexiglasscheiben (Spuk-Niesschutz)</t>
  </si>
  <si>
    <t>Griffspuren und sichtbare Verschmutzungen feucht/nass entfernen bis 2,10 m.</t>
  </si>
  <si>
    <t>Kleiderständer, Garderoben, Schuhablagen, Flurgarderoben</t>
  </si>
  <si>
    <t>Auch an Wänden komplett feucht/nass reinigen, auch über 1,60 m.</t>
  </si>
  <si>
    <t>Whiteboards, Flipcarts</t>
  </si>
  <si>
    <t>Komplett feucht/nass reinigen auch über 1,60m.</t>
  </si>
  <si>
    <t>Küchenzeilen, Kühlschränke, Mikrowellen, Herd, Arbeitsplatte</t>
  </si>
  <si>
    <t>Komplett von außen feucht/nass reinigen inkl. der technischen Geräte, auch über 1,60 m.</t>
  </si>
  <si>
    <t>Ofen/Herd</t>
  </si>
  <si>
    <t>Hartnäckige Verschmutzungen entfernen</t>
  </si>
  <si>
    <t>Liegen</t>
  </si>
  <si>
    <t>Komplett feucht/nass reinigen inkl. Gestell.</t>
  </si>
  <si>
    <t>Papierkörbe</t>
  </si>
  <si>
    <t xml:space="preserve">Inhalte Entleeren. Bei Bedarf, jedoch mindestens einmal im Monat feucht/nass reinigen. Wertstoffe entsorgen und in die dafür vorgesehenen Stellen im Hause bringen. </t>
  </si>
  <si>
    <t>Pflanzenständer</t>
  </si>
  <si>
    <t>Komplett feucht/nass reinigen inklusive Gestell.</t>
  </si>
  <si>
    <t>Polstermöbel, Stühle, Hocker, Sitzecken, Bänke, Couch, Sitzflächen etc.</t>
  </si>
  <si>
    <t>Griffspuren und sichtbare Verschmutzungen feucht/nass entfernen, bzw. absaugen.</t>
  </si>
  <si>
    <t>Komplett feucht/nass reinigen inkl. Flecken entfernen und Gestelle.</t>
  </si>
  <si>
    <t>M1/KW1</t>
  </si>
  <si>
    <t>Schränke/Schrankcontainer (auch auf Rollen), Theken, Spinde, Schließfächer, waagerechte Flächen</t>
  </si>
  <si>
    <t>Außen Griffspuren und sichtbare Verschmutzungen feucht/nass bis 2,10 m entfernen.</t>
  </si>
  <si>
    <t>Komplett außen feucht/nass reinigen von außen, auch über 2,10 m.</t>
  </si>
  <si>
    <t>J1/April</t>
  </si>
  <si>
    <t>Schreibtische</t>
  </si>
  <si>
    <t>Griffspuren und sichtbare Verschmutzungen feucht/nass entfernen, soweit freigeräumt.</t>
  </si>
  <si>
    <t>Rollcontainer, Anstell/Unterstellcontainer</t>
  </si>
  <si>
    <t>Griffspuren und sichtbare Verschmutzungen feucht/nass entfernen.</t>
  </si>
  <si>
    <t>Komplett feucht/nass reinigen.</t>
  </si>
  <si>
    <t xml:space="preserve">Spinnweben </t>
  </si>
  <si>
    <t>Spinnweben entfernen bis zur Decke.</t>
  </si>
  <si>
    <t>Steh- und Tischleuchten inkl. Lampenschirme</t>
  </si>
  <si>
    <t>Unter Beachtung der aktuellen Sicherheitsvorschriften feucht/nass reinigen.</t>
  </si>
  <si>
    <t>Stoßleisten und Handläufe</t>
  </si>
  <si>
    <t>Tastaturen, Monitore</t>
  </si>
  <si>
    <t>Tische, Glastische, Stehpulte</t>
  </si>
  <si>
    <t>Komplett feucht/nass reinigen, haftende Verschmutzungen und Flecken entfernen inkl. Gestelle.</t>
  </si>
  <si>
    <t>Glasvitrinen, Schaukästen</t>
  </si>
  <si>
    <t>Griffspuren und sichtbare Verschmutzungen feucht/nass entfernen bzw. staub entfernen, auch über 1,60 m.</t>
  </si>
  <si>
    <t xml:space="preserve">Telefone </t>
  </si>
  <si>
    <t>Höhrerauflage und Hörer feucht/nass reinigen.</t>
  </si>
  <si>
    <t>Treppengeländer, Treppenlifter, Absperrgitter, Glasflächen</t>
  </si>
  <si>
    <t>Griffspuren und sichtbare Verschmutzungen feucht/nass entfernen bzw. staub entfernen.</t>
  </si>
  <si>
    <t>Türen, Türrahmen, Türgriffe, Türbeschläge, Glastüren und feststehendes Glaselement neben Türen</t>
  </si>
  <si>
    <t>Griffspuren und sichtbare Verschmutzungen feucht/nass bis 2,10 m entfernen.</t>
  </si>
  <si>
    <t>Komplett feucht/nass reinigen, auch über 2,10 m.</t>
  </si>
  <si>
    <t>Versorgungsleisten, Kabelkanäle, Regale</t>
  </si>
  <si>
    <t>Wandschalter, Steckdosen</t>
  </si>
  <si>
    <t>Armaturen, Halte- und Stützgriffe etc.</t>
  </si>
  <si>
    <t>Komplett feucht/nass reinigen, Kalkansätze entfernen und polieren.</t>
  </si>
  <si>
    <t>Duschen</t>
  </si>
  <si>
    <t>Komplett nass reinigen, Kalkansätze entfernen, auch über 1,60 m.</t>
  </si>
  <si>
    <t>Fliesen-, Trennwände etc.</t>
  </si>
  <si>
    <t>Handtuchpapier/Rollenspender</t>
  </si>
  <si>
    <t>Komplett feucht/nass reinigen und bestücken.</t>
  </si>
  <si>
    <t>Hygienebehälter, Windeleimer</t>
  </si>
  <si>
    <t>Seifen-, Hände- und Desinfektionsmittelspender</t>
  </si>
  <si>
    <t>Spiegel/Klappspiegel mit Ablage und Leuchte</t>
  </si>
  <si>
    <t>Komplett feucht/nass reinigen und polieren.</t>
  </si>
  <si>
    <t>Spritzbereiche</t>
  </si>
  <si>
    <t>Spritzer und sonstige Verschmutzungen nass entfernen.</t>
  </si>
  <si>
    <t>Waschbecken, Spülbecken etc.</t>
  </si>
  <si>
    <t>Komplett nass reinigen, Kalkansätze entfernen.</t>
  </si>
  <si>
    <t>Wasserboiler</t>
  </si>
  <si>
    <t>WC- Papierhalter</t>
  </si>
  <si>
    <t>WC-Becken mit Sitz, Urinale</t>
  </si>
  <si>
    <t>Komplett nass reinigen, durchspülen, Kalk- und Urinansätze entfernen.</t>
  </si>
  <si>
    <t>WC-Bürste mit Halterung</t>
  </si>
  <si>
    <t>Komplett nass reinigen und bei Bedarf WC-Bürste auswechseln.</t>
  </si>
  <si>
    <t xml:space="preserve">Alle Hart- und elastischen Bodenbeläge, Stein-, Kunststeinbodenbeläge und unter den beweglichen Einrichtungsgegenständen. </t>
  </si>
  <si>
    <t>Nach dem neuesten Stand der Technik reinigen (2 stufig nass wischen) Absatzstriche/Verkehrsspuren sind mit zu entfernen. Flächen hinter Geländern sind ebenfalls zu reinigen.</t>
  </si>
  <si>
    <t>Maschinell reinigen, polieren, cleanern, etc. Absatzstriche/Verkehrsspuren sind mit zu entfernen.</t>
  </si>
  <si>
    <t>Fußbodenabläufe</t>
  </si>
  <si>
    <t>Fußbodenabläufe reinigen, durchspülen und mit Wasser auffüllen.</t>
  </si>
  <si>
    <t>Holz-, Parkettbodenbeläge einschließlich der Sockelleisten und unter den beweglichen Einrichtungsgegenständen</t>
  </si>
  <si>
    <t>Laut Herstellervorschrift reinigen und pflegen.</t>
  </si>
  <si>
    <t>Schmutzfangeinrichtungen, Abstreifgummimatten</t>
  </si>
  <si>
    <t>Trittroste und Schmutzfangläufer reinigen bzw. absaugen.</t>
  </si>
  <si>
    <t>Trittroste und Schmutzfangläufer Hochheben, die darunter liegenden Flächen reinigen und anschließend wieder einsetzen.</t>
  </si>
  <si>
    <t>J6/Jan./      März/Mai/              Juli/Sept./Nov.</t>
  </si>
  <si>
    <t>Sockelleisten</t>
  </si>
  <si>
    <t>Abstauben bzw. feucht/nass reinigen.</t>
  </si>
  <si>
    <t>J2/April/                Okt.</t>
  </si>
  <si>
    <t>Türführungsschienen</t>
  </si>
  <si>
    <t>Komplett reinigen bzw. aussaugen.</t>
  </si>
  <si>
    <t>Außenbereiche auch Treppen im Umkreis von 3 Meter vor den Gebäuden</t>
  </si>
  <si>
    <t>Spinnweben entfernen auch an waagerechte Flächen und Fassaden, Böden kehren bzw. sämtliche lose Aufliegenden Verschmutzungen beseitigen, Wand- und Deckenbeleuchtung auch über 1,60m reinigen (unter Einhaltung der aktuellen Sicherheitsbestimmungen).</t>
  </si>
  <si>
    <t>Beleuchtungskörper, Lichtleisten</t>
  </si>
  <si>
    <t>An Decken und abgehängte Leuchten unter Einhaltung der aktuellen Sicherheitsbestimmungen, feucht/nass von aussen reinigen, auch über 1,60 m.</t>
  </si>
  <si>
    <t>An Wänden unter Einhaltung der aktuellen Sicherheitsbestimmungen, feucht/nass von aussen reinigen, auch über 1,60 m.</t>
  </si>
  <si>
    <t>Be- und Entlüftungen an Decken und Wänden</t>
  </si>
  <si>
    <t>Verbrauchsmaterialien für die Nassbereiche</t>
  </si>
  <si>
    <t xml:space="preserve">sind an einer zentralen Stelle zu holen und je nach Bedarf an alle Stellen zu verteilen </t>
  </si>
  <si>
    <t xml:space="preserve">Allgemein </t>
  </si>
  <si>
    <t>Sollten Schäden festgestellt werden, diese schriftlich an die Hausverwaltung weiterleiten</t>
  </si>
  <si>
    <t>Komplett feucht/nass reinigen von aussen unter Einhaltung der aktuellen Sicherheitsbestimmungen, auch über 1,60 m.</t>
  </si>
  <si>
    <t>FFW- Walchensee</t>
  </si>
  <si>
    <t>Walchensee, Ringstraße 1</t>
  </si>
  <si>
    <t>Walchensee, Seestraße (Parkplatz Flake)</t>
  </si>
  <si>
    <t xml:space="preserve">Walchensee, Am Tanneneck -/- Seestraße (Ecke Parkplatz) </t>
  </si>
  <si>
    <t>Turm</t>
  </si>
  <si>
    <t>Abstelle /Putzkammer?</t>
  </si>
  <si>
    <t>Saal</t>
  </si>
  <si>
    <t>Atemschutz</t>
  </si>
  <si>
    <t>Schlauch/Geräte</t>
  </si>
  <si>
    <t>Fahrzeughalle</t>
  </si>
  <si>
    <t>Schulungsraum</t>
  </si>
  <si>
    <t>Kammer</t>
  </si>
  <si>
    <t>Vorräte</t>
  </si>
  <si>
    <t>Büro-Kundenbereich</t>
  </si>
  <si>
    <t>Büro Leiter</t>
  </si>
  <si>
    <t>Flure</t>
  </si>
  <si>
    <t>Lesesaal</t>
  </si>
  <si>
    <t>Sanitär Herren</t>
  </si>
  <si>
    <t>Sanitär Damen</t>
  </si>
  <si>
    <t>Außenweg</t>
  </si>
  <si>
    <t>Estrich Epo</t>
  </si>
  <si>
    <t>Hartboden</t>
  </si>
  <si>
    <t>L</t>
  </si>
  <si>
    <t>Tourist Info Walchensee öffentliche WCs</t>
  </si>
  <si>
    <t>Feucht/Nass von aussen reinigen unter Beachtung der aktuellen Sicherheitsbestimmungen.</t>
  </si>
  <si>
    <r>
      <t xml:space="preserve">Kalkulation anhand von Tariflöhnen: Eine wesentliche Vertragsbedingung ist die Einhaltung von verbindlichen Tariflöhnen. Die Bieter müssen daher der Höhe der Beiträge nach neben der Einhaltung des MiLoG mindestens mit den </t>
    </r>
    <r>
      <rPr>
        <b/>
        <u/>
        <sz val="10"/>
        <rFont val="Arial"/>
        <family val="2"/>
      </rPr>
      <t xml:space="preserve">zum Zeitpunkt 1. Januar 2026 (Stichtag) </t>
    </r>
    <r>
      <rPr>
        <b/>
        <sz val="10"/>
        <rFont val="Arial"/>
        <family val="2"/>
      </rPr>
      <t xml:space="preserve">geltenden, für allgemeinverbindlich erklärten Tariflöhnen im Gebäudereinigerhandwerk sowie darüber hinausgehenden Tarifen und Vereinbarungen, wenn und soweit diese für den Auftragnehmer zu diesem Zeitpunkt gelten, kalkulieren. Dies muss anhand der Kalkulation erkennbar sein. Wird dies nicht eingehalten, so wird das Angebot nicht berücksichtigt.   </t>
    </r>
  </si>
  <si>
    <r>
      <t xml:space="preserve">Änderungen der Tarife, die für den Leistungszeitraum nach dem Stichtag 1. Januar 2026 festgelegt oder vereinbart werden, können ebenso wie Änderungen der Tarife, die nach dem Beginn der Leistungserbringung wirksam werden, nach den Vorschriften des Vertrages zu einer späteren Erhöhung der Vergütung führen. </t>
    </r>
    <r>
      <rPr>
        <b/>
        <sz val="10"/>
        <rFont val="Arial"/>
        <family val="2"/>
      </rPr>
      <t>Maßgeblich ist hierbei der Zeitpunkt, zu dem eine Tariferhöhung verbindlich festgelegt wird. Ist also z. B. eine Tariferhöhung für den Beginn der Leistungszeit am Stichtag bereits zwischen den Tarifvertragsparteien vereinbart und für allgemeingültig erklärt, muss diese Erhöhung im Angebot einkalkuliert werden, der Auftragnehmer kann keine spätere Erhöhung nach den Regeln des Vertrages verlangen. Wird die Tariferhöhung erst nach dem Stichtag festgelegt oder vereinbart oder ist der erhöhte Tarif erstmals zu einem Zeitpunkt nach Beginn der Leistungserbringung, z. B. erst ab Januar 2027 zu zahlen, so kann der Auftragnehmer eine spätere Erhöhung verlangen. Bitte sehen Sie hierzu auch §14 des  Vertrages.</t>
    </r>
  </si>
  <si>
    <t>Fixkosten externe Qualitätskontrollen</t>
  </si>
  <si>
    <t>Gesamtangebots-Jahrespreis netto:</t>
  </si>
  <si>
    <t>Nachlass in %</t>
  </si>
  <si>
    <t>Nachlass in EUR netto</t>
  </si>
  <si>
    <t>Gesamtpreis netto</t>
  </si>
  <si>
    <t>Umsatzsteuer 19 %</t>
  </si>
  <si>
    <t>Gesamtangebots-Jahrespreis  brutto:</t>
  </si>
  <si>
    <t>EU-3-2-cst-26-131</t>
  </si>
  <si>
    <t xml:space="preserve">Bitte füllen Sie die Unterlagen elektronisch aus. Falls nicht alle erforderlichen gelb unterlegten Felder ausgefüllt werden, wird das Angebot nicht berücksichtigt. </t>
  </si>
  <si>
    <t>Bitte füllen Sie in den Preisblättern und Kalkulationen der Stundenverrechnungssätze alle gelb unterlegten Felder aus. Falls nicht alle erforderlichen gelb unterlegten Felder für die angebotenen Lose ausgefüllt werden, wird das Angebot nicht berücksichtigt. Beispiel für eine nicht erforderliche Eintragung: Werden keine Geringverdiener (GV) eingesetzt, so kann die hierfür vorgesehene Spalte im Kalkulationsblatt frei bleiben.</t>
  </si>
  <si>
    <r>
      <t xml:space="preserve">Mindestjahresreinigungsstunden nur Unterhaltsreinigung, Summe nach GÜ UR </t>
    </r>
    <r>
      <rPr>
        <b/>
        <sz val="16"/>
        <color theme="0"/>
        <rFont val="Arial"/>
        <family val="2"/>
      </rPr>
      <t xml:space="preserve">Los 2 Zeile 30              </t>
    </r>
    <r>
      <rPr>
        <b/>
        <sz val="10"/>
        <color theme="0"/>
        <rFont val="Arial"/>
        <family val="2"/>
      </rPr>
      <t>(Gesamtstunden / Jahr) muss mindestens diesem Wert entsprechen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</si>
</sst>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164" formatCode="_-* #,##0.00\ _€_-;\-* #,##0.00\ _€_-;_-* &quot;-&quot;??\ _€_-;_-@_-"/>
    <numFmt numFmtId="165" formatCode="_-* #,##0.00&quot; €&quot;_-;\-* #,##0.00&quot; €&quot;_-;_-* \-??&quot; €&quot;_-;_-@_-"/>
    <numFmt numFmtId="166" formatCode="#,##0.00&quot; %&quot;"/>
    <numFmt numFmtId="167" formatCode="0.00&quot; €/h&quot;"/>
    <numFmt numFmtId="168" formatCode="0.00&quot; %&quot;"/>
    <numFmt numFmtId="169" formatCode="0&quot; %&quot;"/>
    <numFmt numFmtId="170" formatCode="#,##0.000"/>
    <numFmt numFmtId="171" formatCode="#,##0.00\ [$€-1]"/>
    <numFmt numFmtId="172" formatCode="#,##0.00\ &quot;€&quot;"/>
    <numFmt numFmtId="173" formatCode="#,##0.000&quot; %&quot;"/>
    <numFmt numFmtId="174" formatCode="_-* #,##0.00\ [$€-407]_-;\-* #,##0.00\ [$€-407]_-;_-* &quot;-&quot;??\ [$€-407]_-;_-@_-"/>
    <numFmt numFmtId="175" formatCode="_-* #,##0.00\ [$€-1]_-;\-* #,##0.00\ [$€-1]_-;_-* &quot;-&quot;??\ [$€-1]_-"/>
    <numFmt numFmtId="176" formatCode="#,##0\ _€"/>
    <numFmt numFmtId="177" formatCode="#,##0.00\ &quot;%&quot;"/>
  </numFmts>
  <fonts count="59">
    <font>
      <sz val="11"/>
      <color indexed="8"/>
      <name val="Calibri"/>
      <family val="2"/>
    </font>
    <font>
      <sz val="10"/>
      <color theme="1"/>
      <name val="Arial"/>
      <family val="2"/>
    </font>
    <font>
      <sz val="11"/>
      <color theme="1"/>
      <name val="Century Gothic"/>
      <family val="2"/>
      <scheme val="minor"/>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sz val="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1"/>
      <color indexed="8"/>
      <name val="Arial"/>
      <family val="2"/>
    </font>
    <font>
      <sz val="8"/>
      <color indexed="62"/>
      <name val="Arial"/>
      <family val="2"/>
    </font>
    <font>
      <b/>
      <sz val="10"/>
      <name val="Arial"/>
      <family val="2"/>
    </font>
    <font>
      <sz val="11"/>
      <name val="Arial"/>
      <family val="2"/>
    </font>
    <font>
      <b/>
      <sz val="11"/>
      <color indexed="8"/>
      <name val="Arial"/>
      <family val="2"/>
    </font>
    <font>
      <sz val="12"/>
      <name val="Times New Roman"/>
      <family val="1"/>
    </font>
    <font>
      <sz val="9"/>
      <name val="Arial"/>
      <family val="2"/>
    </font>
    <font>
      <sz val="11"/>
      <color indexed="8"/>
      <name val="Calibri"/>
      <family val="2"/>
    </font>
    <font>
      <sz val="9"/>
      <color indexed="8"/>
      <name val="Arial"/>
      <family val="2"/>
    </font>
    <font>
      <sz val="10"/>
      <color indexed="8"/>
      <name val="Arial"/>
      <family val="2"/>
    </font>
    <font>
      <sz val="8"/>
      <name val="Calibri"/>
      <family val="2"/>
    </font>
    <font>
      <b/>
      <sz val="12"/>
      <color indexed="8"/>
      <name val="Arial"/>
      <family val="2"/>
    </font>
    <font>
      <b/>
      <sz val="12"/>
      <name val="Times New Roman"/>
      <family val="1"/>
    </font>
    <font>
      <b/>
      <sz val="10"/>
      <color theme="0"/>
      <name val="Arial"/>
      <family val="2"/>
    </font>
    <font>
      <b/>
      <sz val="10"/>
      <color indexed="8"/>
      <name val="Arial"/>
      <family val="2"/>
    </font>
    <font>
      <sz val="10"/>
      <color theme="0"/>
      <name val="Arial"/>
      <family val="2"/>
    </font>
    <font>
      <b/>
      <sz val="16"/>
      <color theme="0"/>
      <name val="Arial"/>
      <family val="2"/>
    </font>
    <font>
      <sz val="10"/>
      <name val="Arial"/>
      <family val="2"/>
    </font>
    <font>
      <i/>
      <sz val="10"/>
      <color indexed="8"/>
      <name val="Arial"/>
      <family val="2"/>
    </font>
    <font>
      <b/>
      <sz val="10"/>
      <color rgb="FFFF0000"/>
      <name val="Arial"/>
      <family val="2"/>
    </font>
    <font>
      <sz val="10"/>
      <color indexed="8"/>
      <name val="Calibri"/>
      <family val="2"/>
    </font>
    <font>
      <sz val="10"/>
      <name val="Times New Roman"/>
      <family val="1"/>
    </font>
    <font>
      <b/>
      <u/>
      <sz val="10"/>
      <name val="Arial"/>
      <family val="2"/>
    </font>
    <font>
      <b/>
      <sz val="10"/>
      <color theme="0"/>
      <name val="Arial"/>
      <family val="2"/>
      <charset val="1"/>
    </font>
    <font>
      <b/>
      <sz val="10"/>
      <color indexed="9"/>
      <name val="Arial"/>
      <family val="2"/>
    </font>
    <font>
      <b/>
      <sz val="10"/>
      <color rgb="FFFFFFFF"/>
      <name val="Arial"/>
      <family val="2"/>
      <charset val="1"/>
    </font>
    <font>
      <i/>
      <sz val="10"/>
      <name val="Arial"/>
      <family val="2"/>
    </font>
    <font>
      <sz val="10"/>
      <color indexed="8"/>
      <name val="Arial"/>
      <family val="2"/>
    </font>
    <font>
      <b/>
      <sz val="9"/>
      <name val="Arial"/>
      <family val="2"/>
    </font>
    <font>
      <sz val="11"/>
      <color rgb="FFFF0000"/>
      <name val="Arial"/>
      <family val="2"/>
    </font>
    <font>
      <sz val="10"/>
      <color rgb="FF000000"/>
      <name val="Arial"/>
      <family val="2"/>
    </font>
    <font>
      <sz val="10"/>
      <name val="Arial"/>
      <family val="2"/>
    </font>
    <font>
      <sz val="10"/>
      <color indexed="8"/>
      <name val="Arial"/>
      <family val="2"/>
    </font>
    <font>
      <sz val="10"/>
      <name val="Calibri"/>
      <family val="2"/>
    </font>
    <font>
      <sz val="11"/>
      <color rgb="FFFF0000"/>
      <name val="Calibri"/>
      <family val="2"/>
    </font>
    <font>
      <b/>
      <sz val="14"/>
      <color indexed="8"/>
      <name val="Arial"/>
      <family val="2"/>
    </font>
    <font>
      <sz val="11"/>
      <color theme="1"/>
      <name val="Liberation Sans"/>
    </font>
    <font>
      <sz val="10"/>
      <color rgb="FF000000"/>
      <name val="Arial1"/>
      <charset val="1"/>
    </font>
    <font>
      <b/>
      <sz val="9"/>
      <color indexed="8"/>
      <name val="Arial"/>
      <family val="2"/>
    </font>
  </fonts>
  <fills count="3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
      <patternFill patternType="solid">
        <fgColor indexed="55"/>
        <bgColor indexed="23"/>
      </patternFill>
    </fill>
    <fill>
      <patternFill patternType="solid">
        <fgColor indexed="9"/>
        <bgColor indexed="26"/>
      </patternFill>
    </fill>
    <fill>
      <patternFill patternType="solid">
        <fgColor rgb="FF376BB2"/>
        <bgColor indexed="23"/>
      </patternFill>
    </fill>
    <fill>
      <patternFill patternType="solid">
        <fgColor rgb="FF00B050"/>
        <bgColor indexed="64"/>
      </patternFill>
    </fill>
    <fill>
      <patternFill patternType="solid">
        <fgColor theme="3"/>
        <bgColor indexed="64"/>
      </patternFill>
    </fill>
    <fill>
      <patternFill patternType="solid">
        <fgColor rgb="FF376BB2"/>
        <bgColor indexed="64"/>
      </patternFill>
    </fill>
    <fill>
      <patternFill patternType="solid">
        <fgColor rgb="FF376BB2"/>
        <bgColor rgb="FFC0C0C0"/>
      </patternFill>
    </fill>
    <fill>
      <patternFill patternType="solid">
        <fgColor rgb="FF376BB2"/>
        <bgColor indexed="31"/>
      </patternFill>
    </fill>
    <fill>
      <patternFill patternType="solid">
        <fgColor rgb="FFFFFF00"/>
        <bgColor indexed="64"/>
      </patternFill>
    </fill>
    <fill>
      <patternFill patternType="solid">
        <fgColor theme="0"/>
        <bgColor indexed="64"/>
      </patternFill>
    </fill>
    <fill>
      <patternFill patternType="solid">
        <fgColor rgb="FFFFFF00"/>
        <bgColor indexed="23"/>
      </patternFill>
    </fill>
    <fill>
      <patternFill patternType="solid">
        <fgColor rgb="FFFFFF00"/>
        <bgColor indexed="31"/>
      </patternFill>
    </fill>
  </fills>
  <borders count="9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59"/>
      </left>
      <right style="thin">
        <color indexed="59"/>
      </right>
      <top style="thin">
        <color indexed="59"/>
      </top>
      <bottom style="thin">
        <color indexed="59"/>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bottom/>
      <diagonal/>
    </border>
    <border>
      <left style="thin">
        <color indexed="59"/>
      </left>
      <right style="thin">
        <color indexed="59"/>
      </right>
      <top style="thin">
        <color indexed="59"/>
      </top>
      <bottom/>
      <diagonal/>
    </border>
    <border>
      <left style="thin">
        <color indexed="59"/>
      </left>
      <right/>
      <top style="thin">
        <color indexed="59"/>
      </top>
      <bottom style="thin">
        <color indexed="59"/>
      </bottom>
      <diagonal/>
    </border>
    <border>
      <left style="thin">
        <color indexed="59"/>
      </left>
      <right style="thin">
        <color indexed="59"/>
      </right>
      <top/>
      <bottom style="thin">
        <color indexed="59"/>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59"/>
      </left>
      <right style="thin">
        <color indexed="59"/>
      </right>
      <top style="medium">
        <color indexed="59"/>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top style="medium">
        <color indexed="59"/>
      </top>
      <bottom style="medium">
        <color indexed="59"/>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9"/>
      </left>
      <right style="thin">
        <color indexed="59"/>
      </right>
      <top/>
      <bottom style="medium">
        <color indexed="59"/>
      </bottom>
      <diagonal/>
    </border>
    <border>
      <left/>
      <right style="thin">
        <color indexed="59"/>
      </right>
      <top style="thin">
        <color indexed="59"/>
      </top>
      <bottom style="thin">
        <color indexed="59"/>
      </bottom>
      <diagonal/>
    </border>
    <border>
      <left/>
      <right/>
      <top style="thin">
        <color indexed="59"/>
      </top>
      <bottom style="thin">
        <color indexed="59"/>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59"/>
      </right>
      <top style="medium">
        <color indexed="59"/>
      </top>
      <bottom/>
      <diagonal/>
    </border>
    <border>
      <left/>
      <right style="thin">
        <color indexed="59"/>
      </right>
      <top/>
      <bottom style="medium">
        <color indexed="59"/>
      </bottom>
      <diagonal/>
    </border>
    <border>
      <left style="thin">
        <color theme="3"/>
      </left>
      <right/>
      <top style="thin">
        <color theme="3"/>
      </top>
      <bottom style="thin">
        <color theme="3"/>
      </bottom>
      <diagonal/>
    </border>
    <border>
      <left/>
      <right/>
      <top style="thin">
        <color theme="3"/>
      </top>
      <bottom style="thin">
        <color theme="3"/>
      </bottom>
      <diagonal/>
    </border>
    <border>
      <left style="medium">
        <color theme="0"/>
      </left>
      <right/>
      <top/>
      <bottom/>
      <diagonal/>
    </border>
    <border>
      <left style="thin">
        <color theme="3"/>
      </left>
      <right/>
      <top/>
      <bottom style="thin">
        <color theme="3"/>
      </bottom>
      <diagonal/>
    </border>
    <border>
      <left/>
      <right/>
      <top/>
      <bottom style="thin">
        <color theme="3"/>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right style="thin">
        <color theme="3"/>
      </right>
      <top/>
      <bottom style="thin">
        <color theme="3"/>
      </bottom>
      <diagonal/>
    </border>
    <border>
      <left style="thin">
        <color theme="3"/>
      </left>
      <right/>
      <top/>
      <bottom/>
      <diagonal/>
    </border>
    <border>
      <left/>
      <right style="thin">
        <color theme="3"/>
      </right>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9"/>
      </left>
      <right/>
      <top style="thin">
        <color indexed="59"/>
      </top>
      <bottom style="thin">
        <color indexed="59"/>
      </bottom>
      <diagonal/>
    </border>
    <border>
      <left/>
      <right/>
      <top style="thin">
        <color indexed="59"/>
      </top>
      <bottom style="thin">
        <color indexed="59"/>
      </bottom>
      <diagonal/>
    </border>
    <border>
      <left/>
      <right style="thin">
        <color indexed="59"/>
      </right>
      <top style="thin">
        <color indexed="59"/>
      </top>
      <bottom style="thin">
        <color indexed="59"/>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theme="3"/>
      </top>
      <bottom/>
      <diagonal/>
    </border>
    <border>
      <left style="thin">
        <color indexed="59"/>
      </left>
      <right style="thin">
        <color indexed="59"/>
      </right>
      <top style="thin">
        <color indexed="59"/>
      </top>
      <bottom style="thin">
        <color indexed="59"/>
      </bottom>
      <diagonal/>
    </border>
    <border>
      <left style="thin">
        <color indexed="59"/>
      </left>
      <right style="thin">
        <color indexed="59"/>
      </right>
      <top style="thin">
        <color indexed="59"/>
      </top>
      <bottom/>
      <diagonal/>
    </border>
    <border>
      <left style="thin">
        <color indexed="64"/>
      </left>
      <right/>
      <top/>
      <bottom style="thin">
        <color theme="3"/>
      </bottom>
      <diagonal/>
    </border>
    <border>
      <left style="thin">
        <color theme="3"/>
      </left>
      <right style="thin">
        <color indexed="64"/>
      </right>
      <top/>
      <bottom style="thin">
        <color theme="3"/>
      </bottom>
      <diagonal/>
    </border>
    <border>
      <left style="thin">
        <color indexed="64"/>
      </left>
      <right style="thin">
        <color indexed="64"/>
      </right>
      <top style="thin">
        <color indexed="64"/>
      </top>
      <bottom/>
      <diagonal/>
    </border>
    <border>
      <left style="thin">
        <color indexed="59"/>
      </left>
      <right/>
      <top/>
      <bottom style="thin">
        <color indexed="59"/>
      </bottom>
      <diagonal/>
    </border>
    <border>
      <left/>
      <right style="thin">
        <color indexed="64"/>
      </right>
      <top style="thin">
        <color indexed="59"/>
      </top>
      <bottom style="thin">
        <color indexed="59"/>
      </bottom>
      <diagonal/>
    </border>
    <border>
      <left style="thin">
        <color indexed="64"/>
      </left>
      <right/>
      <top style="thin">
        <color theme="3"/>
      </top>
      <bottom style="thin">
        <color indexed="64"/>
      </bottom>
      <diagonal/>
    </border>
    <border>
      <left/>
      <right/>
      <top style="thin">
        <color theme="3"/>
      </top>
      <bottom style="thin">
        <color indexed="64"/>
      </bottom>
      <diagonal/>
    </border>
    <border>
      <left/>
      <right style="thin">
        <color theme="3"/>
      </right>
      <top style="thin">
        <color theme="3"/>
      </top>
      <bottom style="thin">
        <color indexed="64"/>
      </bottom>
      <diagonal/>
    </border>
    <border>
      <left style="thin">
        <color indexed="59"/>
      </left>
      <right/>
      <top style="thin">
        <color indexed="59"/>
      </top>
      <bottom/>
      <diagonal/>
    </border>
    <border>
      <left/>
      <right/>
      <top style="thin">
        <color indexed="59"/>
      </top>
      <bottom/>
      <diagonal/>
    </border>
    <border>
      <left/>
      <right style="thin">
        <color indexed="59"/>
      </right>
      <top style="thin">
        <color indexed="59"/>
      </top>
      <bottom/>
      <diagonal/>
    </border>
    <border>
      <left/>
      <right style="thin">
        <color indexed="59"/>
      </right>
      <top/>
      <bottom style="thin">
        <color indexed="59"/>
      </bottom>
      <diagonal/>
    </border>
    <border>
      <left/>
      <right/>
      <top style="medium">
        <color indexed="64"/>
      </top>
      <bottom/>
      <diagonal/>
    </border>
    <border>
      <left style="thin">
        <color indexed="64"/>
      </left>
      <right style="thin">
        <color indexed="64"/>
      </right>
      <top style="medium">
        <color indexed="64"/>
      </top>
      <bottom style="medium">
        <color indexed="59"/>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3"/>
      </left>
      <right/>
      <top/>
      <bottom style="thin">
        <color indexed="64"/>
      </bottom>
      <diagonal/>
    </border>
    <border>
      <left/>
      <right style="thin">
        <color theme="3"/>
      </right>
      <top/>
      <bottom style="thin">
        <color indexed="64"/>
      </bottom>
      <diagonal/>
    </border>
    <border>
      <left style="thin">
        <color indexed="64"/>
      </left>
      <right/>
      <top/>
      <bottom/>
      <diagonal/>
    </border>
    <border>
      <left/>
      <right style="thin">
        <color indexed="64"/>
      </right>
      <top style="thin">
        <color theme="3"/>
      </top>
      <bottom style="thin">
        <color theme="3"/>
      </bottom>
      <diagonal/>
    </border>
    <border>
      <left style="thin">
        <color indexed="64"/>
      </left>
      <right style="thin">
        <color indexed="64"/>
      </right>
      <top style="medium">
        <color indexed="59"/>
      </top>
      <bottom/>
      <diagonal/>
    </border>
    <border>
      <left style="medium">
        <color indexed="64"/>
      </left>
      <right/>
      <top/>
      <bottom/>
      <diagonal/>
    </border>
    <border>
      <left style="thin">
        <color theme="3"/>
      </left>
      <right/>
      <top style="thin">
        <color theme="3"/>
      </top>
      <bottom style="thin">
        <color indexed="64"/>
      </bottom>
      <diagonal/>
    </border>
    <border>
      <left style="thin">
        <color rgb="FF000000"/>
      </left>
      <right style="thin">
        <color rgb="FF000000"/>
      </right>
      <top style="thin">
        <color rgb="FF000000"/>
      </top>
      <bottom style="thin">
        <color rgb="FF000000"/>
      </bottom>
      <diagonal/>
    </border>
    <border>
      <left/>
      <right style="thin">
        <color theme="3"/>
      </right>
      <top style="thin">
        <color indexed="64"/>
      </top>
      <bottom/>
      <diagonal/>
    </border>
    <border>
      <left/>
      <right style="thin">
        <color theme="3"/>
      </right>
      <top style="thin">
        <color theme="3"/>
      </top>
      <bottom style="thin">
        <color theme="3"/>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59"/>
      </left>
      <right/>
      <top/>
      <bottom/>
      <diagonal/>
    </border>
  </borders>
  <cellStyleXfs count="56">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20" borderId="1" applyNumberFormat="0" applyAlignment="0" applyProtection="0"/>
    <xf numFmtId="0" fontId="5" fillId="20" borderId="2" applyNumberFormat="0" applyAlignment="0" applyProtection="0"/>
    <xf numFmtId="0" fontId="6" fillId="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165" fontId="27" fillId="0" borderId="0" applyFill="0" applyBorder="0" applyAlignment="0" applyProtection="0"/>
    <xf numFmtId="0" fontId="9" fillId="4" borderId="0" applyNumberFormat="0" applyBorder="0" applyAlignment="0" applyProtection="0"/>
    <xf numFmtId="0" fontId="10" fillId="21" borderId="0" applyNumberFormat="0" applyBorder="0" applyAlignment="0" applyProtection="0"/>
    <xf numFmtId="0" fontId="27" fillId="22" borderId="4" applyNumberFormat="0" applyAlignment="0" applyProtection="0"/>
    <xf numFmtId="0" fontId="11" fillId="3" borderId="0" applyNumberFormat="0" applyBorder="0" applyAlignment="0" applyProtection="0"/>
    <xf numFmtId="0" fontId="12" fillId="0" borderId="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165" fontId="27" fillId="0" borderId="0" applyFill="0" applyBorder="0" applyAlignment="0" applyProtection="0"/>
    <xf numFmtId="0" fontId="18" fillId="0" borderId="0" applyNumberFormat="0" applyFill="0" applyBorder="0" applyAlignment="0" applyProtection="0"/>
    <xf numFmtId="0" fontId="19" fillId="23" borderId="9" applyNumberFormat="0" applyAlignment="0" applyProtection="0"/>
    <xf numFmtId="0" fontId="12" fillId="0" borderId="0"/>
    <xf numFmtId="0" fontId="37" fillId="0" borderId="0"/>
    <xf numFmtId="175" fontId="37" fillId="0" borderId="0" applyFont="0" applyFill="0" applyBorder="0" applyAlignment="0" applyProtection="0"/>
    <xf numFmtId="164" fontId="37" fillId="0" borderId="0" applyFont="0" applyFill="0" applyBorder="0" applyAlignment="0" applyProtection="0"/>
    <xf numFmtId="164" fontId="27" fillId="0" borderId="0" applyFont="0" applyFill="0" applyBorder="0" applyAlignment="0" applyProtection="0"/>
    <xf numFmtId="0" fontId="2" fillId="0" borderId="0"/>
    <xf numFmtId="0" fontId="12" fillId="0" borderId="0"/>
    <xf numFmtId="175" fontId="12" fillId="0" borderId="0" applyFont="0" applyFill="0" applyBorder="0" applyAlignment="0" applyProtection="0"/>
    <xf numFmtId="164" fontId="12" fillId="0" borderId="0" applyFont="0" applyFill="0" applyBorder="0" applyAlignment="0" applyProtection="0"/>
    <xf numFmtId="0" fontId="56" fillId="0" borderId="0"/>
    <xf numFmtId="9" fontId="27" fillId="0" borderId="0" applyFont="0" applyFill="0" applyBorder="0" applyAlignment="0" applyProtection="0"/>
  </cellStyleXfs>
  <cellXfs count="591">
    <xf numFmtId="0" fontId="0" fillId="0" borderId="0" xfId="0"/>
    <xf numFmtId="171" fontId="23" fillId="0" borderId="0" xfId="42" applyNumberFormat="1" applyFont="1" applyFill="1" applyBorder="1" applyAlignment="1" applyProtection="1">
      <alignment vertical="center"/>
    </xf>
    <xf numFmtId="0" fontId="22" fillId="0" borderId="0" xfId="0" applyFont="1" applyAlignment="1">
      <alignment horizontal="left" vertical="center"/>
    </xf>
    <xf numFmtId="0" fontId="34" fillId="0" borderId="0" xfId="0" applyFont="1" applyAlignment="1">
      <alignment horizontal="left"/>
    </xf>
    <xf numFmtId="0" fontId="34" fillId="0" borderId="0" xfId="0" applyFont="1"/>
    <xf numFmtId="0" fontId="29" fillId="0" borderId="0" xfId="0" applyFont="1"/>
    <xf numFmtId="0" fontId="29" fillId="0" borderId="0" xfId="0" applyFont="1" applyAlignment="1">
      <alignment horizontal="left"/>
    </xf>
    <xf numFmtId="0" fontId="22" fillId="0" borderId="0" xfId="0" applyFont="1" applyAlignment="1">
      <alignment horizontal="left" vertical="center" indent="1"/>
    </xf>
    <xf numFmtId="0" fontId="33" fillId="0" borderId="0" xfId="0" applyFont="1" applyAlignment="1">
      <alignment horizontal="left" vertical="center"/>
    </xf>
    <xf numFmtId="0" fontId="31" fillId="0" borderId="0" xfId="0" applyFont="1"/>
    <xf numFmtId="0" fontId="29" fillId="27" borderId="0" xfId="0" applyFont="1" applyFill="1" applyAlignment="1">
      <alignment horizontal="left" vertical="center" wrapText="1"/>
    </xf>
    <xf numFmtId="0" fontId="29" fillId="27" borderId="0" xfId="0" applyFont="1" applyFill="1" applyAlignment="1">
      <alignment horizontal="left" vertical="center"/>
    </xf>
    <xf numFmtId="0" fontId="33" fillId="26" borderId="0" xfId="0" applyFont="1" applyFill="1" applyAlignment="1">
      <alignment horizontal="centerContinuous"/>
    </xf>
    <xf numFmtId="0" fontId="33" fillId="26" borderId="0" xfId="0" applyFont="1" applyFill="1" applyAlignment="1">
      <alignment horizontal="centerContinuous" vertical="center"/>
    </xf>
    <xf numFmtId="0" fontId="33" fillId="26" borderId="41" xfId="0" applyFont="1" applyFill="1" applyBorder="1" applyAlignment="1">
      <alignment horizontal="centerContinuous" vertical="center"/>
    </xf>
    <xf numFmtId="0" fontId="36" fillId="28" borderId="0" xfId="0" applyFont="1" applyFill="1" applyAlignment="1">
      <alignment horizontal="left" vertical="center" indent="2"/>
    </xf>
    <xf numFmtId="0" fontId="35" fillId="28" borderId="0" xfId="0" applyFont="1" applyFill="1" applyAlignment="1">
      <alignment horizontal="left"/>
    </xf>
    <xf numFmtId="4" fontId="35" fillId="28" borderId="0" xfId="0" applyNumberFormat="1" applyFont="1" applyFill="1" applyAlignment="1">
      <alignment horizontal="center"/>
    </xf>
    <xf numFmtId="0" fontId="35" fillId="28" borderId="0" xfId="0" applyFont="1" applyFill="1" applyAlignment="1">
      <alignment horizontal="center"/>
    </xf>
    <xf numFmtId="0" fontId="33" fillId="28" borderId="0" xfId="0" applyFont="1" applyFill="1"/>
    <xf numFmtId="0" fontId="33" fillId="27" borderId="0" xfId="0" applyFont="1" applyFill="1" applyAlignment="1">
      <alignment horizontal="centerContinuous"/>
    </xf>
    <xf numFmtId="0" fontId="36" fillId="0" borderId="0" xfId="0" applyFont="1" applyAlignment="1">
      <alignment horizontal="left" vertical="center" indent="2"/>
    </xf>
    <xf numFmtId="0" fontId="36" fillId="28" borderId="44" xfId="0" applyFont="1" applyFill="1" applyBorder="1" applyAlignment="1">
      <alignment horizontal="left" vertical="center" indent="2"/>
    </xf>
    <xf numFmtId="0" fontId="35" fillId="28" borderId="45" xfId="0" applyFont="1" applyFill="1" applyBorder="1" applyAlignment="1">
      <alignment horizontal="left"/>
    </xf>
    <xf numFmtId="4" fontId="35" fillId="28" borderId="45" xfId="0" applyNumberFormat="1" applyFont="1" applyFill="1" applyBorder="1" applyAlignment="1">
      <alignment horizontal="center"/>
    </xf>
    <xf numFmtId="0" fontId="33" fillId="28" borderId="46" xfId="0" applyFont="1" applyFill="1" applyBorder="1"/>
    <xf numFmtId="0" fontId="33" fillId="28" borderId="48" xfId="0" applyFont="1" applyFill="1" applyBorder="1" applyAlignment="1">
      <alignment horizontal="left" vertical="center" indent="2"/>
    </xf>
    <xf numFmtId="0" fontId="36" fillId="28" borderId="45" xfId="0" applyFont="1" applyFill="1" applyBorder="1" applyAlignment="1">
      <alignment horizontal="left" vertical="center" indent="2"/>
    </xf>
    <xf numFmtId="2" fontId="35" fillId="28" borderId="0" xfId="0" applyNumberFormat="1" applyFont="1" applyFill="1" applyAlignment="1">
      <alignment horizontal="center"/>
    </xf>
    <xf numFmtId="2" fontId="29" fillId="0" borderId="0" xfId="0" applyNumberFormat="1" applyFont="1" applyAlignment="1">
      <alignment horizontal="center"/>
    </xf>
    <xf numFmtId="2" fontId="34" fillId="0" borderId="0" xfId="0" applyNumberFormat="1" applyFont="1" applyAlignment="1">
      <alignment horizontal="center"/>
    </xf>
    <xf numFmtId="2" fontId="33" fillId="27" borderId="0" xfId="0" applyNumberFormat="1" applyFont="1" applyFill="1" applyAlignment="1">
      <alignment horizontal="center"/>
    </xf>
    <xf numFmtId="2" fontId="29" fillId="27" borderId="0" xfId="0" applyNumberFormat="1" applyFont="1" applyFill="1" applyAlignment="1">
      <alignment horizontal="center" vertical="center" wrapText="1"/>
    </xf>
    <xf numFmtId="1" fontId="35" fillId="28" borderId="0" xfId="0" applyNumberFormat="1" applyFont="1" applyFill="1" applyAlignment="1">
      <alignment horizontal="left"/>
    </xf>
    <xf numFmtId="0" fontId="22" fillId="0" borderId="48" xfId="0" applyFont="1" applyBorder="1" applyAlignment="1">
      <alignment horizontal="left" vertical="center" indent="1"/>
    </xf>
    <xf numFmtId="174" fontId="29" fillId="26" borderId="0" xfId="0" applyNumberFormat="1" applyFont="1" applyFill="1" applyAlignment="1">
      <alignment horizontal="left" vertical="center" wrapText="1"/>
    </xf>
    <xf numFmtId="0" fontId="29" fillId="26" borderId="0" xfId="0" applyFont="1" applyFill="1" applyAlignment="1">
      <alignment horizontal="right" vertical="center" wrapText="1" indent="1"/>
    </xf>
    <xf numFmtId="0" fontId="29" fillId="26" borderId="0" xfId="0" applyFont="1" applyFill="1" applyAlignment="1">
      <alignment horizontal="right" vertical="center" wrapText="1" indent="2"/>
    </xf>
    <xf numFmtId="4" fontId="33" fillId="28" borderId="0" xfId="0" applyNumberFormat="1" applyFont="1" applyFill="1"/>
    <xf numFmtId="4" fontId="34" fillId="0" borderId="0" xfId="0" applyNumberFormat="1" applyFont="1"/>
    <xf numFmtId="4" fontId="33" fillId="26" borderId="0" xfId="0" applyNumberFormat="1" applyFont="1" applyFill="1" applyAlignment="1">
      <alignment horizontal="centerContinuous"/>
    </xf>
    <xf numFmtId="4" fontId="29" fillId="26" borderId="0" xfId="0" applyNumberFormat="1" applyFont="1" applyFill="1" applyAlignment="1">
      <alignment horizontal="right" vertical="center" wrapText="1" indent="2"/>
    </xf>
    <xf numFmtId="4" fontId="29" fillId="0" borderId="0" xfId="0" applyNumberFormat="1" applyFont="1"/>
    <xf numFmtId="172" fontId="33" fillId="28" borderId="0" xfId="0" applyNumberFormat="1" applyFont="1" applyFill="1"/>
    <xf numFmtId="172" fontId="34" fillId="0" borderId="0" xfId="0" applyNumberFormat="1" applyFont="1"/>
    <xf numFmtId="172" fontId="33" fillId="26" borderId="0" xfId="0" applyNumberFormat="1" applyFont="1" applyFill="1" applyAlignment="1">
      <alignment horizontal="centerContinuous"/>
    </xf>
    <xf numFmtId="172" fontId="29" fillId="26" borderId="0" xfId="0" applyNumberFormat="1" applyFont="1" applyFill="1" applyAlignment="1">
      <alignment horizontal="left" vertical="center" wrapText="1"/>
    </xf>
    <xf numFmtId="172" fontId="29" fillId="0" borderId="0" xfId="0" applyNumberFormat="1" applyFont="1"/>
    <xf numFmtId="172" fontId="29" fillId="26" borderId="0" xfId="0" applyNumberFormat="1" applyFont="1" applyFill="1" applyAlignment="1">
      <alignment horizontal="left" vertical="center"/>
    </xf>
    <xf numFmtId="0" fontId="33" fillId="27" borderId="0" xfId="0" applyFont="1" applyFill="1" applyAlignment="1">
      <alignment horizontal="left"/>
    </xf>
    <xf numFmtId="4" fontId="35" fillId="28" borderId="0" xfId="0" applyNumberFormat="1" applyFont="1" applyFill="1" applyAlignment="1">
      <alignment horizontal="right"/>
    </xf>
    <xf numFmtId="4" fontId="29" fillId="0" borderId="0" xfId="0" applyNumberFormat="1" applyFont="1" applyAlignment="1">
      <alignment horizontal="right"/>
    </xf>
    <xf numFmtId="4" fontId="34" fillId="0" borderId="0" xfId="0" applyNumberFormat="1" applyFont="1" applyAlignment="1">
      <alignment horizontal="right"/>
    </xf>
    <xf numFmtId="4" fontId="29" fillId="27" borderId="0" xfId="0" applyNumberFormat="1" applyFont="1" applyFill="1" applyAlignment="1">
      <alignment horizontal="right" vertical="center" wrapText="1" indent="1"/>
    </xf>
    <xf numFmtId="1" fontId="35" fillId="28" borderId="0" xfId="0" applyNumberFormat="1" applyFont="1" applyFill="1" applyAlignment="1">
      <alignment horizontal="left" wrapText="1"/>
    </xf>
    <xf numFmtId="0" fontId="33" fillId="28" borderId="0" xfId="0" applyFont="1" applyFill="1" applyAlignment="1">
      <alignment horizontal="left" vertical="center" indent="2"/>
    </xf>
    <xf numFmtId="171" fontId="22" fillId="0" borderId="10" xfId="42" applyNumberFormat="1" applyFont="1" applyFill="1" applyBorder="1" applyAlignment="1" applyProtection="1">
      <alignment vertical="center" textRotation="67"/>
    </xf>
    <xf numFmtId="171" fontId="22" fillId="0" borderId="14" xfId="42" applyNumberFormat="1" applyFont="1" applyFill="1" applyBorder="1" applyAlignment="1" applyProtection="1">
      <alignment vertical="center" textRotation="67"/>
    </xf>
    <xf numFmtId="171" fontId="22" fillId="0" borderId="11" xfId="42" applyNumberFormat="1" applyFont="1" applyFill="1" applyBorder="1" applyAlignment="1" applyProtection="1">
      <alignment vertical="center" textRotation="67"/>
    </xf>
    <xf numFmtId="171" fontId="12" fillId="0" borderId="10" xfId="42" applyNumberFormat="1" applyFont="1" applyFill="1" applyBorder="1" applyAlignment="1" applyProtection="1">
      <alignment vertical="center"/>
    </xf>
    <xf numFmtId="171" fontId="12" fillId="0" borderId="15" xfId="42" applyNumberFormat="1" applyFont="1" applyFill="1" applyBorder="1" applyAlignment="1" applyProtection="1">
      <alignment vertical="center"/>
    </xf>
    <xf numFmtId="4" fontId="12" fillId="0" borderId="10" xfId="42" applyNumberFormat="1" applyFont="1" applyFill="1" applyBorder="1" applyAlignment="1" applyProtection="1">
      <alignment vertical="center"/>
    </xf>
    <xf numFmtId="172" fontId="12" fillId="0" borderId="10" xfId="42" applyNumberFormat="1" applyFont="1" applyFill="1" applyBorder="1" applyAlignment="1" applyProtection="1">
      <alignment vertical="center"/>
    </xf>
    <xf numFmtId="171" fontId="22" fillId="0" borderId="10" xfId="42" applyNumberFormat="1" applyFont="1" applyFill="1" applyBorder="1" applyAlignment="1" applyProtection="1">
      <alignment vertical="center"/>
    </xf>
    <xf numFmtId="171" fontId="22" fillId="0" borderId="0" xfId="42" applyNumberFormat="1" applyFont="1" applyFill="1" applyBorder="1" applyAlignment="1" applyProtection="1">
      <alignment vertical="center"/>
    </xf>
    <xf numFmtId="0" fontId="12" fillId="0" borderId="0" xfId="35" applyAlignment="1">
      <alignment vertical="center"/>
    </xf>
    <xf numFmtId="166" fontId="22" fillId="0" borderId="60" xfId="0" applyNumberFormat="1" applyFont="1" applyBorder="1" applyAlignment="1">
      <alignment horizontal="right" vertical="center"/>
    </xf>
    <xf numFmtId="0" fontId="12" fillId="0" borderId="0" xfId="35" applyAlignment="1">
      <alignment horizontal="right" vertical="center"/>
    </xf>
    <xf numFmtId="0" fontId="12" fillId="0" borderId="0" xfId="0" applyFont="1" applyAlignment="1">
      <alignment horizontal="right" vertical="center"/>
    </xf>
    <xf numFmtId="0" fontId="12" fillId="0" borderId="0" xfId="0" applyFont="1" applyAlignment="1">
      <alignment vertical="center"/>
    </xf>
    <xf numFmtId="0" fontId="22" fillId="0" borderId="0" xfId="35" applyFont="1" applyAlignment="1">
      <alignment horizontal="right" vertical="center"/>
    </xf>
    <xf numFmtId="0" fontId="22" fillId="0" borderId="10" xfId="0" applyFont="1" applyBorder="1" applyAlignment="1">
      <alignment horizontal="center" vertical="center" wrapText="1"/>
    </xf>
    <xf numFmtId="166" fontId="22" fillId="0" borderId="12" xfId="35" applyNumberFormat="1" applyFont="1" applyBorder="1" applyAlignment="1">
      <alignment horizontal="right" vertical="center"/>
    </xf>
    <xf numFmtId="166" fontId="22" fillId="0" borderId="13" xfId="35" applyNumberFormat="1" applyFont="1" applyBorder="1" applyAlignment="1">
      <alignment horizontal="right" vertical="center"/>
    </xf>
    <xf numFmtId="166" fontId="22" fillId="0" borderId="10" xfId="0" applyNumberFormat="1" applyFont="1" applyBorder="1" applyAlignment="1">
      <alignment horizontal="right" vertical="center"/>
    </xf>
    <xf numFmtId="166" fontId="22" fillId="0" borderId="13" xfId="0" applyNumberFormat="1" applyFont="1" applyBorder="1" applyAlignment="1">
      <alignment horizontal="right" vertical="center"/>
    </xf>
    <xf numFmtId="166" fontId="12" fillId="0" borderId="0" xfId="0" applyNumberFormat="1" applyFont="1" applyAlignment="1">
      <alignment horizontal="right" vertical="center"/>
    </xf>
    <xf numFmtId="0" fontId="12" fillId="0" borderId="10" xfId="35" applyBorder="1" applyAlignment="1">
      <alignment vertical="center"/>
    </xf>
    <xf numFmtId="166" fontId="22" fillId="0" borderId="13" xfId="35" applyNumberFormat="1" applyFont="1" applyBorder="1" applyAlignment="1">
      <alignment horizontal="center" vertical="center"/>
    </xf>
    <xf numFmtId="166" fontId="22" fillId="0" borderId="0" xfId="35" applyNumberFormat="1" applyFont="1" applyAlignment="1">
      <alignment horizontal="right" vertical="center"/>
    </xf>
    <xf numFmtId="167" fontId="22" fillId="0" borderId="0" xfId="0" applyNumberFormat="1" applyFont="1" applyAlignment="1">
      <alignment vertical="center"/>
    </xf>
    <xf numFmtId="166" fontId="12" fillId="0" borderId="0" xfId="35" applyNumberFormat="1" applyAlignment="1">
      <alignment vertical="center"/>
    </xf>
    <xf numFmtId="166" fontId="22" fillId="0" borderId="10" xfId="0" applyNumberFormat="1" applyFont="1" applyBorder="1" applyAlignment="1">
      <alignment vertical="center"/>
    </xf>
    <xf numFmtId="0" fontId="22" fillId="0" borderId="60" xfId="0" applyFont="1" applyBorder="1" applyAlignment="1">
      <alignment horizontal="center" vertical="center" wrapText="1"/>
    </xf>
    <xf numFmtId="166" fontId="22" fillId="0" borderId="61" xfId="35" applyNumberFormat="1" applyFont="1" applyBorder="1" applyAlignment="1">
      <alignment horizontal="right" vertical="center"/>
    </xf>
    <xf numFmtId="0" fontId="12" fillId="0" borderId="55" xfId="35" applyBorder="1" applyAlignment="1">
      <alignment vertical="center"/>
    </xf>
    <xf numFmtId="0" fontId="12" fillId="0" borderId="56" xfId="35" applyBorder="1" applyAlignment="1">
      <alignment vertical="center"/>
    </xf>
    <xf numFmtId="0" fontId="22" fillId="0" borderId="53" xfId="35" applyFont="1" applyBorder="1" applyAlignment="1">
      <alignment vertical="center"/>
    </xf>
    <xf numFmtId="0" fontId="12" fillId="0" borderId="73" xfId="35" applyBorder="1" applyAlignment="1">
      <alignment vertical="center"/>
    </xf>
    <xf numFmtId="166" fontId="22" fillId="0" borderId="61" xfId="0" applyNumberFormat="1" applyFont="1" applyBorder="1" applyAlignment="1">
      <alignment horizontal="right" vertical="center"/>
    </xf>
    <xf numFmtId="0" fontId="22" fillId="0" borderId="66" xfId="35" applyFont="1" applyBorder="1" applyAlignment="1">
      <alignment vertical="center"/>
    </xf>
    <xf numFmtId="166" fontId="12" fillId="0" borderId="11" xfId="0" applyNumberFormat="1" applyFont="1" applyBorder="1" applyAlignment="1">
      <alignment horizontal="right" vertical="center"/>
    </xf>
    <xf numFmtId="166" fontId="12" fillId="0" borderId="60" xfId="0" applyNumberFormat="1" applyFont="1" applyBorder="1" applyAlignment="1">
      <alignment horizontal="right" vertical="center"/>
    </xf>
    <xf numFmtId="166" fontId="22" fillId="0" borderId="61" xfId="35" applyNumberFormat="1" applyFont="1" applyBorder="1" applyAlignment="1">
      <alignment horizontal="center" vertical="center"/>
    </xf>
    <xf numFmtId="166" fontId="22" fillId="0" borderId="53" xfId="35" applyNumberFormat="1" applyFont="1" applyBorder="1" applyAlignment="1">
      <alignment vertical="center" wrapText="1"/>
    </xf>
    <xf numFmtId="166" fontId="22" fillId="0" borderId="60" xfId="0" applyNumberFormat="1" applyFont="1" applyBorder="1" applyAlignment="1">
      <alignment vertical="center"/>
    </xf>
    <xf numFmtId="0" fontId="33" fillId="28" borderId="49" xfId="0" applyFont="1" applyFill="1" applyBorder="1" applyAlignment="1">
      <alignment horizontal="left" vertical="center" indent="2"/>
    </xf>
    <xf numFmtId="0" fontId="29" fillId="0" borderId="48" xfId="0" applyFont="1" applyBorder="1" applyAlignment="1">
      <alignment vertical="center"/>
    </xf>
    <xf numFmtId="0" fontId="29" fillId="0" borderId="0" xfId="0" applyFont="1" applyAlignment="1">
      <alignment horizontal="right" vertical="center"/>
    </xf>
    <xf numFmtId="0" fontId="29" fillId="0" borderId="0" xfId="0" applyFont="1" applyAlignment="1">
      <alignment vertical="center"/>
    </xf>
    <xf numFmtId="0" fontId="20" fillId="0" borderId="0" xfId="0" applyFont="1" applyAlignment="1">
      <alignment vertical="center"/>
    </xf>
    <xf numFmtId="0" fontId="29" fillId="0" borderId="49" xfId="0" applyFont="1" applyBorder="1" applyAlignment="1">
      <alignment vertical="center" wrapText="1"/>
    </xf>
    <xf numFmtId="0" fontId="29" fillId="0" borderId="0" xfId="0" applyFont="1" applyAlignment="1">
      <alignment vertical="center" wrapText="1"/>
    </xf>
    <xf numFmtId="0" fontId="29" fillId="0" borderId="48" xfId="0" applyFont="1" applyBorder="1" applyAlignment="1">
      <alignment vertical="center" wrapText="1"/>
    </xf>
    <xf numFmtId="0" fontId="20" fillId="0" borderId="0" xfId="0" applyFont="1"/>
    <xf numFmtId="0" fontId="38" fillId="0" borderId="0" xfId="0" applyFont="1"/>
    <xf numFmtId="174" fontId="29" fillId="0" borderId="0" xfId="0" applyNumberFormat="1" applyFont="1"/>
    <xf numFmtId="174" fontId="29" fillId="0" borderId="50" xfId="0" applyNumberFormat="1" applyFont="1" applyBorder="1"/>
    <xf numFmtId="0" fontId="39" fillId="0" borderId="0" xfId="0" applyFont="1"/>
    <xf numFmtId="0" fontId="40" fillId="0" borderId="0" xfId="0" applyFont="1"/>
    <xf numFmtId="0" fontId="0" fillId="0" borderId="0" xfId="0" applyAlignment="1">
      <alignment vertical="center"/>
    </xf>
    <xf numFmtId="0" fontId="25" fillId="0" borderId="0" xfId="0" applyFont="1" applyAlignment="1">
      <alignment vertical="center"/>
    </xf>
    <xf numFmtId="0" fontId="25" fillId="0" borderId="0" xfId="0" applyFont="1"/>
    <xf numFmtId="0" fontId="22" fillId="0" borderId="0" xfId="0" applyFont="1" applyAlignment="1">
      <alignment horizontal="center" vertical="center" wrapText="1"/>
    </xf>
    <xf numFmtId="170" fontId="29" fillId="0" borderId="0" xfId="0" applyNumberFormat="1" applyFont="1" applyAlignment="1">
      <alignment vertical="center"/>
    </xf>
    <xf numFmtId="49" fontId="42" fillId="0" borderId="0" xfId="0" applyNumberFormat="1" applyFont="1"/>
    <xf numFmtId="49" fontId="22" fillId="0" borderId="0" xfId="0" applyNumberFormat="1" applyFont="1"/>
    <xf numFmtId="49" fontId="29" fillId="0" borderId="0" xfId="0" applyNumberFormat="1" applyFont="1"/>
    <xf numFmtId="49" fontId="29" fillId="0" borderId="0" xfId="0" applyNumberFormat="1" applyFont="1" applyAlignment="1">
      <alignment wrapText="1"/>
    </xf>
    <xf numFmtId="0" fontId="29" fillId="0" borderId="0" xfId="0" applyFont="1" applyAlignment="1">
      <alignment horizontal="center" vertical="center" wrapText="1"/>
    </xf>
    <xf numFmtId="0" fontId="29" fillId="0" borderId="0" xfId="0" applyFont="1" applyAlignment="1">
      <alignment horizontal="center" vertical="center"/>
    </xf>
    <xf numFmtId="0" fontId="34" fillId="0" borderId="0" xfId="0" applyFont="1" applyAlignment="1">
      <alignment horizontal="left" vertical="center" wrapText="1"/>
    </xf>
    <xf numFmtId="0" fontId="29" fillId="0" borderId="17" xfId="0" applyFont="1" applyBorder="1" applyAlignment="1">
      <alignment horizontal="center" vertical="center" wrapText="1"/>
    </xf>
    <xf numFmtId="0" fontId="29" fillId="0" borderId="17" xfId="0" applyFont="1" applyBorder="1" applyAlignment="1">
      <alignment horizontal="center" vertical="center"/>
    </xf>
    <xf numFmtId="0" fontId="34" fillId="0" borderId="0" xfId="0" applyFont="1" applyAlignment="1">
      <alignment horizontal="left" wrapText="1"/>
    </xf>
    <xf numFmtId="0" fontId="29" fillId="0" borderId="23"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30" xfId="0" applyFont="1" applyBorder="1" applyAlignment="1">
      <alignment horizontal="center" vertical="center"/>
    </xf>
    <xf numFmtId="0" fontId="29" fillId="0" borderId="31" xfId="0" applyFont="1" applyBorder="1" applyAlignment="1">
      <alignment horizontal="center" vertical="center"/>
    </xf>
    <xf numFmtId="0" fontId="12" fillId="0" borderId="11" xfId="0" applyFont="1" applyBorder="1"/>
    <xf numFmtId="172" fontId="29" fillId="0" borderId="21" xfId="0" applyNumberFormat="1" applyFont="1" applyBorder="1"/>
    <xf numFmtId="0" fontId="34" fillId="0" borderId="0" xfId="0" applyFont="1" applyAlignment="1">
      <alignment horizontal="right"/>
    </xf>
    <xf numFmtId="0" fontId="34" fillId="0" borderId="23" xfId="0" applyFont="1" applyBorder="1" applyAlignment="1">
      <alignment horizontal="right"/>
    </xf>
    <xf numFmtId="0" fontId="34" fillId="0" borderId="30" xfId="0" applyFont="1" applyBorder="1" applyAlignment="1">
      <alignment horizontal="right"/>
    </xf>
    <xf numFmtId="172" fontId="29" fillId="0" borderId="31" xfId="0" applyNumberFormat="1" applyFont="1" applyBorder="1"/>
    <xf numFmtId="172" fontId="34" fillId="0" borderId="11" xfId="0" applyNumberFormat="1" applyFont="1" applyBorder="1"/>
    <xf numFmtId="0" fontId="12" fillId="0" borderId="0" xfId="0" applyFont="1" applyAlignment="1">
      <alignment horizontal="center"/>
    </xf>
    <xf numFmtId="1" fontId="29" fillId="0" borderId="0" xfId="0" applyNumberFormat="1" applyFont="1"/>
    <xf numFmtId="0" fontId="20" fillId="0" borderId="0" xfId="0" applyFont="1" applyAlignment="1">
      <alignment horizontal="left" vertical="top" wrapText="1"/>
    </xf>
    <xf numFmtId="1" fontId="20" fillId="0" borderId="0" xfId="0" applyNumberFormat="1" applyFont="1"/>
    <xf numFmtId="0" fontId="34" fillId="0" borderId="0" xfId="0" applyFont="1" applyAlignment="1">
      <alignment horizontal="center"/>
    </xf>
    <xf numFmtId="0" fontId="29" fillId="0" borderId="11" xfId="0" applyFont="1" applyBorder="1" applyAlignment="1">
      <alignment horizontal="center" vertical="center" wrapText="1"/>
    </xf>
    <xf numFmtId="0" fontId="29" fillId="0" borderId="11" xfId="0" applyFont="1" applyBorder="1" applyAlignment="1">
      <alignment horizontal="center" vertical="center"/>
    </xf>
    <xf numFmtId="0" fontId="29" fillId="0" borderId="0" xfId="0" applyFont="1" applyAlignment="1">
      <alignment wrapText="1"/>
    </xf>
    <xf numFmtId="0" fontId="29" fillId="0" borderId="23" xfId="0" applyFont="1" applyBorder="1" applyAlignment="1">
      <alignment wrapText="1"/>
    </xf>
    <xf numFmtId="0" fontId="29" fillId="0" borderId="30" xfId="0" applyFont="1" applyBorder="1" applyAlignment="1">
      <alignment wrapText="1"/>
    </xf>
    <xf numFmtId="0" fontId="29" fillId="0" borderId="31" xfId="0" applyFont="1" applyBorder="1" applyAlignment="1">
      <alignment wrapText="1"/>
    </xf>
    <xf numFmtId="0" fontId="12" fillId="0" borderId="0" xfId="0" applyFont="1"/>
    <xf numFmtId="0" fontId="41" fillId="0" borderId="0" xfId="0" applyFont="1"/>
    <xf numFmtId="0" fontId="12" fillId="0" borderId="0" xfId="0" applyFont="1" applyAlignment="1">
      <alignment horizontal="center" vertical="center"/>
    </xf>
    <xf numFmtId="0" fontId="40" fillId="0" borderId="0" xfId="0" applyFont="1" applyAlignment="1">
      <alignment vertical="center"/>
    </xf>
    <xf numFmtId="0" fontId="22" fillId="0" borderId="10" xfId="0" applyFont="1" applyBorder="1" applyAlignment="1">
      <alignment vertical="center" textRotation="67"/>
    </xf>
    <xf numFmtId="170" fontId="22" fillId="0" borderId="10" xfId="0" applyNumberFormat="1" applyFont="1" applyBorder="1" applyAlignment="1">
      <alignment vertical="center" textRotation="67"/>
    </xf>
    <xf numFmtId="4" fontId="22" fillId="0" borderId="10" xfId="0" applyNumberFormat="1" applyFont="1" applyBorder="1" applyAlignment="1">
      <alignment vertical="center" textRotation="67"/>
    </xf>
    <xf numFmtId="0" fontId="12" fillId="0" borderId="10" xfId="0" applyFont="1" applyBorder="1" applyAlignment="1">
      <alignment horizontal="center" vertical="center"/>
    </xf>
    <xf numFmtId="170" fontId="12" fillId="0" borderId="10" xfId="0" applyNumberFormat="1" applyFont="1" applyBorder="1" applyAlignment="1">
      <alignment vertical="center"/>
    </xf>
    <xf numFmtId="4" fontId="12" fillId="0" borderId="10" xfId="0" applyNumberFormat="1" applyFont="1" applyBorder="1" applyAlignment="1">
      <alignment vertical="center"/>
    </xf>
    <xf numFmtId="0" fontId="22" fillId="0" borderId="10" xfId="0" applyFont="1" applyBorder="1" applyAlignment="1">
      <alignment horizontal="left" vertical="center"/>
    </xf>
    <xf numFmtId="1" fontId="22" fillId="0" borderId="10" xfId="0" applyNumberFormat="1" applyFont="1" applyBorder="1" applyAlignment="1">
      <alignment vertical="center"/>
    </xf>
    <xf numFmtId="4" fontId="22" fillId="0" borderId="10" xfId="0" applyNumberFormat="1" applyFont="1" applyBorder="1" applyAlignment="1">
      <alignment vertical="center"/>
    </xf>
    <xf numFmtId="1" fontId="22" fillId="0" borderId="0" xfId="0" applyNumberFormat="1" applyFont="1" applyAlignment="1">
      <alignment vertical="center"/>
    </xf>
    <xf numFmtId="4" fontId="22" fillId="0" borderId="0" xfId="0" applyNumberFormat="1" applyFont="1" applyAlignment="1">
      <alignment vertical="center"/>
    </xf>
    <xf numFmtId="0" fontId="29" fillId="27" borderId="82" xfId="0" applyFont="1" applyFill="1" applyBorder="1" applyAlignment="1">
      <alignment horizontal="center" vertical="center" wrapText="1"/>
    </xf>
    <xf numFmtId="0" fontId="29" fillId="27" borderId="78" xfId="0" applyFont="1" applyFill="1" applyBorder="1" applyAlignment="1">
      <alignment horizontal="center" vertical="center" wrapText="1"/>
    </xf>
    <xf numFmtId="1" fontId="29" fillId="27" borderId="79" xfId="0" applyNumberFormat="1" applyFont="1" applyFill="1" applyBorder="1" applyAlignment="1">
      <alignment horizontal="center" vertical="center" wrapText="1"/>
    </xf>
    <xf numFmtId="0" fontId="29" fillId="27" borderId="79" xfId="0" applyFont="1" applyFill="1" applyBorder="1" applyAlignment="1">
      <alignment horizontal="center" vertical="center" wrapText="1"/>
    </xf>
    <xf numFmtId="1" fontId="29" fillId="27" borderId="77" xfId="0" applyNumberFormat="1" applyFont="1" applyFill="1" applyBorder="1" applyAlignment="1">
      <alignment horizontal="center" vertical="center" wrapText="1"/>
    </xf>
    <xf numFmtId="0" fontId="29" fillId="0" borderId="76" xfId="0" applyFont="1" applyBorder="1" applyAlignment="1">
      <alignment horizontal="center" vertical="center"/>
    </xf>
    <xf numFmtId="0" fontId="29" fillId="0" borderId="76" xfId="0" applyFont="1" applyBorder="1" applyAlignment="1">
      <alignment horizontal="left" vertical="center"/>
    </xf>
    <xf numFmtId="0" fontId="20" fillId="0" borderId="0" xfId="0" applyFont="1" applyAlignment="1">
      <alignment wrapText="1"/>
    </xf>
    <xf numFmtId="1" fontId="29" fillId="0" borderId="78" xfId="0" applyNumberFormat="1" applyFont="1" applyBorder="1" applyAlignment="1">
      <alignment horizontal="center" vertical="center"/>
    </xf>
    <xf numFmtId="0" fontId="29" fillId="0" borderId="78" xfId="0" applyFont="1" applyBorder="1" applyAlignment="1">
      <alignment horizontal="center" vertical="center"/>
    </xf>
    <xf numFmtId="0" fontId="32" fillId="0" borderId="0" xfId="0" applyFont="1" applyAlignment="1">
      <alignment vertical="center"/>
    </xf>
    <xf numFmtId="4" fontId="12" fillId="0" borderId="0" xfId="0" applyNumberFormat="1" applyFont="1" applyAlignment="1">
      <alignment vertical="center"/>
    </xf>
    <xf numFmtId="170" fontId="12" fillId="0" borderId="0" xfId="0" applyNumberFormat="1" applyFont="1" applyAlignment="1">
      <alignment vertical="center"/>
    </xf>
    <xf numFmtId="4" fontId="23" fillId="0" borderId="0" xfId="0" applyNumberFormat="1" applyFont="1" applyAlignment="1">
      <alignment vertical="center"/>
    </xf>
    <xf numFmtId="3" fontId="23" fillId="0" borderId="0" xfId="0" applyNumberFormat="1" applyFont="1" applyAlignment="1">
      <alignment vertical="center"/>
    </xf>
    <xf numFmtId="0" fontId="28" fillId="0" borderId="0" xfId="0" applyFont="1" applyAlignment="1">
      <alignment vertical="center"/>
    </xf>
    <xf numFmtId="0" fontId="22" fillId="0" borderId="10" xfId="0" applyFont="1" applyBorder="1" applyAlignment="1">
      <alignment horizontal="center" vertical="center"/>
    </xf>
    <xf numFmtId="168" fontId="12" fillId="0" borderId="0" xfId="35" applyNumberFormat="1" applyAlignment="1">
      <alignment vertical="center"/>
    </xf>
    <xf numFmtId="0" fontId="20" fillId="27" borderId="0" xfId="0" applyFont="1" applyFill="1" applyAlignment="1">
      <alignment horizontal="centerContinuous"/>
    </xf>
    <xf numFmtId="0" fontId="20" fillId="0" borderId="0" xfId="0" applyFont="1" applyAlignment="1">
      <alignment horizontal="center" vertical="center" wrapText="1"/>
    </xf>
    <xf numFmtId="0" fontId="22" fillId="0" borderId="0" xfId="0" applyFont="1" applyAlignment="1">
      <alignment horizontal="left" vertical="center" wrapText="1"/>
    </xf>
    <xf numFmtId="0" fontId="22" fillId="0" borderId="35" xfId="0" applyFont="1" applyBorder="1" applyAlignment="1">
      <alignment horizontal="center" vertical="center" wrapText="1"/>
    </xf>
    <xf numFmtId="0" fontId="22" fillId="0" borderId="35" xfId="0" applyFont="1" applyBorder="1" applyAlignment="1">
      <alignment horizontal="left" vertical="center"/>
    </xf>
    <xf numFmtId="0" fontId="24" fillId="0" borderId="0" xfId="0" applyFont="1"/>
    <xf numFmtId="0" fontId="22" fillId="0" borderId="29" xfId="0" applyFont="1" applyBorder="1" applyAlignment="1">
      <alignment horizontal="center" vertical="center" textRotation="90" wrapText="1"/>
    </xf>
    <xf numFmtId="0" fontId="20" fillId="0" borderId="0" xfId="0" applyFont="1" applyAlignment="1">
      <alignment vertical="center" wrapText="1"/>
    </xf>
    <xf numFmtId="0" fontId="43" fillId="29" borderId="11" xfId="0" applyFont="1" applyFill="1" applyBorder="1" applyAlignment="1">
      <alignment horizontal="center" vertical="center"/>
    </xf>
    <xf numFmtId="0" fontId="43" fillId="29" borderId="57" xfId="0" applyFont="1" applyFill="1" applyBorder="1" applyAlignment="1">
      <alignment horizontal="center" vertical="center"/>
    </xf>
    <xf numFmtId="0" fontId="43" fillId="29" borderId="51" xfId="0" applyFont="1" applyFill="1" applyBorder="1" applyAlignment="1">
      <alignment horizontal="center" vertical="center" wrapText="1"/>
    </xf>
    <xf numFmtId="0" fontId="22" fillId="0" borderId="15" xfId="0" applyFont="1" applyBorder="1" applyAlignment="1">
      <alignment horizontal="center" vertical="center"/>
    </xf>
    <xf numFmtId="0" fontId="22" fillId="0" borderId="11" xfId="0" applyFont="1" applyBorder="1" applyAlignment="1">
      <alignment horizontal="center" vertical="center"/>
    </xf>
    <xf numFmtId="4" fontId="29" fillId="0" borderId="0" xfId="0" applyNumberFormat="1" applyFont="1" applyAlignment="1">
      <alignment horizontal="center"/>
    </xf>
    <xf numFmtId="0" fontId="20" fillId="0" borderId="0" xfId="0" applyFont="1" applyAlignment="1">
      <alignment horizontal="center" vertical="center"/>
    </xf>
    <xf numFmtId="0" fontId="33" fillId="27" borderId="39" xfId="0" applyFont="1" applyFill="1" applyBorder="1" applyAlignment="1">
      <alignment vertical="center"/>
    </xf>
    <xf numFmtId="0" fontId="33" fillId="0" borderId="0" xfId="0" applyFont="1" applyAlignment="1">
      <alignment vertical="center"/>
    </xf>
    <xf numFmtId="0" fontId="33" fillId="27" borderId="0" xfId="0" applyFont="1" applyFill="1" applyAlignment="1">
      <alignment vertical="center"/>
    </xf>
    <xf numFmtId="0" fontId="22" fillId="0" borderId="0" xfId="0" applyFont="1" applyAlignment="1">
      <alignment vertical="center"/>
    </xf>
    <xf numFmtId="0" fontId="29" fillId="27" borderId="0" xfId="0" applyFont="1" applyFill="1" applyAlignment="1">
      <alignment vertical="center"/>
    </xf>
    <xf numFmtId="0" fontId="12" fillId="0" borderId="60" xfId="35" applyBorder="1" applyAlignment="1">
      <alignment vertical="center"/>
    </xf>
    <xf numFmtId="0" fontId="12" fillId="0" borderId="54" xfId="35" applyBorder="1" applyAlignment="1">
      <alignment vertical="center"/>
    </xf>
    <xf numFmtId="0" fontId="22" fillId="0" borderId="54" xfId="35" applyFont="1" applyBorder="1" applyAlignment="1">
      <alignment vertical="center"/>
    </xf>
    <xf numFmtId="0" fontId="22" fillId="0" borderId="55" xfId="35" applyFont="1" applyBorder="1" applyAlignment="1">
      <alignment vertical="center"/>
    </xf>
    <xf numFmtId="0" fontId="22" fillId="0" borderId="56" xfId="35" applyFont="1" applyBorder="1" applyAlignment="1">
      <alignment vertical="center"/>
    </xf>
    <xf numFmtId="0" fontId="47" fillId="0" borderId="76" xfId="0" applyFont="1" applyBorder="1" applyAlignment="1">
      <alignment horizontal="center" vertical="center"/>
    </xf>
    <xf numFmtId="167" fontId="22" fillId="0" borderId="51" xfId="0" applyNumberFormat="1" applyFont="1" applyBorder="1" applyAlignment="1">
      <alignment horizontal="center" vertical="center"/>
    </xf>
    <xf numFmtId="167" fontId="22" fillId="0" borderId="53" xfId="0" applyNumberFormat="1" applyFont="1" applyBorder="1" applyAlignment="1">
      <alignment horizontal="center" vertical="center"/>
    </xf>
    <xf numFmtId="49" fontId="12" fillId="0" borderId="11" xfId="0" applyNumberFormat="1" applyFont="1" applyBorder="1" applyAlignment="1">
      <alignment horizontal="left"/>
    </xf>
    <xf numFmtId="0" fontId="48" fillId="0" borderId="28" xfId="0" applyFont="1" applyBorder="1" applyAlignment="1">
      <alignment vertical="center" wrapText="1"/>
    </xf>
    <xf numFmtId="0" fontId="48" fillId="0" borderId="29" xfId="0" applyFont="1" applyBorder="1" applyAlignment="1">
      <alignment horizontal="center" vertical="center" textRotation="90" wrapText="1"/>
    </xf>
    <xf numFmtId="0" fontId="28" fillId="0" borderId="26" xfId="0" applyFont="1" applyBorder="1" applyAlignment="1">
      <alignment vertical="center" wrapText="1"/>
    </xf>
    <xf numFmtId="0" fontId="48" fillId="0" borderId="26" xfId="0" applyFont="1" applyBorder="1" applyAlignment="1">
      <alignment horizontal="center" vertical="center" wrapText="1"/>
    </xf>
    <xf numFmtId="0" fontId="28" fillId="0" borderId="26" xfId="0" applyFont="1" applyBorder="1" applyAlignment="1">
      <alignment horizontal="center" vertical="center" wrapText="1"/>
    </xf>
    <xf numFmtId="0" fontId="48" fillId="0" borderId="29" xfId="0" applyFont="1" applyBorder="1" applyAlignment="1">
      <alignment horizontal="center" vertical="center" wrapText="1"/>
    </xf>
    <xf numFmtId="0" fontId="28" fillId="0" borderId="29" xfId="0" applyFont="1" applyBorder="1" applyAlignment="1">
      <alignment horizontal="center" vertical="center" wrapText="1"/>
    </xf>
    <xf numFmtId="0" fontId="12" fillId="0" borderId="11" xfId="0" applyFont="1" applyBorder="1" applyAlignment="1">
      <alignment horizontal="right" vertical="center" wrapText="1" indent="1"/>
    </xf>
    <xf numFmtId="1" fontId="12" fillId="0" borderId="11" xfId="0" applyNumberFormat="1" applyFont="1" applyBorder="1" applyAlignment="1">
      <alignment horizontal="center"/>
    </xf>
    <xf numFmtId="0" fontId="28" fillId="0" borderId="29" xfId="0" applyFont="1" applyBorder="1" applyAlignment="1">
      <alignment vertical="center" wrapText="1"/>
    </xf>
    <xf numFmtId="4" fontId="33" fillId="28" borderId="45" xfId="0" applyNumberFormat="1" applyFont="1" applyFill="1" applyBorder="1" applyAlignment="1">
      <alignment horizontal="left" indent="2"/>
    </xf>
    <xf numFmtId="4" fontId="33" fillId="28" borderId="0" xfId="0" applyNumberFormat="1" applyFont="1" applyFill="1" applyAlignment="1">
      <alignment horizontal="left" indent="2"/>
    </xf>
    <xf numFmtId="0" fontId="33" fillId="28" borderId="45" xfId="0" applyFont="1" applyFill="1" applyBorder="1" applyAlignment="1">
      <alignment horizontal="left" indent="2"/>
    </xf>
    <xf numFmtId="0" fontId="33" fillId="28" borderId="0" xfId="0" applyFont="1" applyFill="1" applyAlignment="1">
      <alignment horizontal="left" indent="2"/>
    </xf>
    <xf numFmtId="49" fontId="12" fillId="0" borderId="11" xfId="0" applyNumberFormat="1" applyFont="1" applyBorder="1" applyAlignment="1">
      <alignment horizontal="left" vertical="center"/>
    </xf>
    <xf numFmtId="4" fontId="12" fillId="0" borderId="11" xfId="0" applyNumberFormat="1" applyFont="1" applyBorder="1" applyAlignment="1">
      <alignment horizontal="right" vertical="center" wrapText="1" indent="2"/>
    </xf>
    <xf numFmtId="174" fontId="12" fillId="0" borderId="11" xfId="0" applyNumberFormat="1" applyFont="1" applyBorder="1" applyAlignment="1">
      <alignment horizontal="left" vertical="center" wrapText="1"/>
    </xf>
    <xf numFmtId="172" fontId="12" fillId="0" borderId="11" xfId="0" applyNumberFormat="1" applyFont="1" applyBorder="1" applyAlignment="1">
      <alignment horizontal="right" vertical="center" wrapText="1"/>
    </xf>
    <xf numFmtId="172" fontId="12" fillId="0" borderId="11" xfId="0" applyNumberFormat="1" applyFont="1" applyBorder="1" applyAlignment="1">
      <alignment horizontal="right" vertical="center"/>
    </xf>
    <xf numFmtId="49" fontId="12" fillId="0" borderId="11" xfId="0" applyNumberFormat="1" applyFont="1" applyBorder="1" applyAlignment="1">
      <alignment vertical="center"/>
    </xf>
    <xf numFmtId="49" fontId="12" fillId="0" borderId="11" xfId="0" applyNumberFormat="1" applyFont="1" applyBorder="1" applyAlignment="1">
      <alignment horizontal="center"/>
    </xf>
    <xf numFmtId="4" fontId="12" fillId="0" borderId="11" xfId="0" applyNumberFormat="1" applyFont="1" applyBorder="1" applyAlignment="1">
      <alignment horizontal="right" indent="1"/>
    </xf>
    <xf numFmtId="0" fontId="12" fillId="0" borderId="11" xfId="0" applyFont="1" applyBorder="1" applyAlignment="1">
      <alignment horizontal="right" indent="1"/>
    </xf>
    <xf numFmtId="174" fontId="12" fillId="0" borderId="11" xfId="0" applyNumberFormat="1" applyFont="1" applyBorder="1" applyAlignment="1">
      <alignment horizontal="left"/>
    </xf>
    <xf numFmtId="172" fontId="12" fillId="0" borderId="11" xfId="0" applyNumberFormat="1" applyFont="1" applyBorder="1"/>
    <xf numFmtId="0" fontId="22" fillId="0" borderId="46" xfId="0" applyFont="1" applyBorder="1" applyAlignment="1">
      <alignment horizontal="left" vertical="center"/>
    </xf>
    <xf numFmtId="172" fontId="12" fillId="0" borderId="81" xfId="0" applyNumberFormat="1" applyFont="1" applyBorder="1" applyAlignment="1" applyProtection="1">
      <alignment horizontal="center" vertical="center"/>
      <protection locked="0"/>
    </xf>
    <xf numFmtId="172" fontId="22" fillId="0" borderId="10" xfId="0" applyNumberFormat="1" applyFont="1" applyBorder="1" applyAlignment="1" applyProtection="1">
      <alignment horizontal="center" vertical="center"/>
      <protection locked="0"/>
    </xf>
    <xf numFmtId="0" fontId="28" fillId="0" borderId="11" xfId="0" applyFont="1" applyBorder="1" applyAlignment="1">
      <alignment horizontal="center" vertical="center" wrapText="1"/>
    </xf>
    <xf numFmtId="176" fontId="12" fillId="0" borderId="10" xfId="0" applyNumberFormat="1" applyFont="1" applyBorder="1" applyAlignment="1" applyProtection="1">
      <alignment horizontal="right" vertical="center"/>
      <protection locked="0"/>
    </xf>
    <xf numFmtId="166" fontId="12" fillId="0" borderId="60" xfId="35" applyNumberFormat="1" applyBorder="1" applyAlignment="1">
      <alignment horizontal="right" vertical="center"/>
    </xf>
    <xf numFmtId="165" fontId="22" fillId="0" borderId="60" xfId="30" applyFont="1" applyFill="1" applyBorder="1" applyAlignment="1" applyProtection="1">
      <alignment horizontal="right" vertical="center"/>
    </xf>
    <xf numFmtId="166" fontId="22" fillId="0" borderId="60" xfId="35" applyNumberFormat="1" applyFont="1" applyBorder="1" applyAlignment="1">
      <alignment horizontal="right" vertical="center"/>
    </xf>
    <xf numFmtId="176" fontId="29" fillId="0" borderId="11" xfId="0" applyNumberFormat="1" applyFont="1" applyBorder="1" applyAlignment="1">
      <alignment horizontal="right" vertical="center"/>
    </xf>
    <xf numFmtId="176" fontId="12" fillId="0" borderId="11" xfId="35" applyNumberFormat="1" applyBorder="1" applyAlignment="1">
      <alignment horizontal="right" vertical="center" wrapText="1"/>
    </xf>
    <xf numFmtId="166" fontId="12" fillId="0" borderId="10" xfId="35" applyNumberFormat="1" applyBorder="1" applyAlignment="1">
      <alignment horizontal="right" vertical="center"/>
    </xf>
    <xf numFmtId="166" fontId="12" fillId="0" borderId="10" xfId="0" applyNumberFormat="1" applyFont="1" applyBorder="1" applyAlignment="1">
      <alignment horizontal="right" vertical="center"/>
    </xf>
    <xf numFmtId="165" fontId="22" fillId="0" borderId="10" xfId="30" applyFont="1" applyFill="1" applyBorder="1" applyAlignment="1" applyProtection="1">
      <alignment horizontal="right" vertical="center"/>
    </xf>
    <xf numFmtId="166" fontId="22" fillId="0" borderId="10" xfId="35" applyNumberFormat="1" applyFont="1" applyBorder="1" applyAlignment="1">
      <alignment horizontal="right" vertical="center"/>
    </xf>
    <xf numFmtId="0" fontId="50" fillId="0" borderId="90" xfId="0" applyFont="1" applyBorder="1" applyAlignment="1">
      <alignment horizontal="center"/>
    </xf>
    <xf numFmtId="0" fontId="52" fillId="0" borderId="76" xfId="0" applyFont="1" applyBorder="1" applyAlignment="1">
      <alignment horizontal="center" vertical="center"/>
    </xf>
    <xf numFmtId="0" fontId="28" fillId="0" borderId="27" xfId="0" applyFont="1" applyBorder="1" applyAlignment="1">
      <alignment vertical="center" wrapText="1"/>
    </xf>
    <xf numFmtId="0" fontId="26" fillId="0" borderId="21" xfId="0" applyFont="1" applyBorder="1" applyAlignment="1">
      <alignment vertical="center" wrapText="1"/>
    </xf>
    <xf numFmtId="0" fontId="28" fillId="0" borderId="21" xfId="0" applyFont="1" applyBorder="1" applyAlignment="1">
      <alignment horizontal="center" vertical="center" wrapText="1"/>
    </xf>
    <xf numFmtId="0" fontId="28" fillId="0" borderId="22" xfId="0" applyFont="1" applyBorder="1" applyAlignment="1">
      <alignment vertical="center" wrapText="1"/>
    </xf>
    <xf numFmtId="0" fontId="26" fillId="0" borderId="11" xfId="0" applyFont="1" applyBorder="1" applyAlignment="1">
      <alignment vertical="center" wrapText="1"/>
    </xf>
    <xf numFmtId="0" fontId="26" fillId="0" borderId="11" xfId="0" applyFont="1" applyBorder="1" applyAlignment="1">
      <alignment horizontal="center" vertical="center" wrapText="1"/>
    </xf>
    <xf numFmtId="0" fontId="26" fillId="0" borderId="22" xfId="0" applyFont="1" applyBorder="1" applyAlignment="1">
      <alignment vertical="center" wrapText="1"/>
    </xf>
    <xf numFmtId="0" fontId="28" fillId="0" borderId="11" xfId="0" applyFont="1" applyBorder="1" applyAlignment="1">
      <alignment vertical="center" wrapText="1"/>
    </xf>
    <xf numFmtId="0" fontId="26" fillId="0" borderId="60" xfId="0" applyFont="1" applyBorder="1" applyAlignment="1">
      <alignment vertical="center" wrapText="1"/>
    </xf>
    <xf numFmtId="0" fontId="26" fillId="0" borderId="24" xfId="0" applyFont="1" applyBorder="1" applyAlignment="1">
      <alignment vertical="center" wrapText="1"/>
    </xf>
    <xf numFmtId="0" fontId="26" fillId="0" borderId="64" xfId="0" applyFont="1" applyBorder="1" applyAlignment="1">
      <alignment vertical="center" wrapText="1"/>
    </xf>
    <xf numFmtId="0" fontId="28" fillId="0" borderId="60" xfId="0" applyFont="1" applyBorder="1" applyAlignment="1">
      <alignment vertical="center" wrapText="1"/>
    </xf>
    <xf numFmtId="0" fontId="28" fillId="0" borderId="24" xfId="0" applyFont="1" applyBorder="1" applyAlignment="1">
      <alignment vertical="center" wrapText="1"/>
    </xf>
    <xf numFmtId="0" fontId="28" fillId="0" borderId="25" xfId="0" applyFont="1" applyBorder="1" applyAlignment="1">
      <alignment vertical="center" wrapText="1"/>
    </xf>
    <xf numFmtId="0" fontId="26" fillId="0" borderId="64" xfId="0" applyFont="1" applyBorder="1" applyAlignment="1">
      <alignment horizontal="center" vertical="center" wrapText="1"/>
    </xf>
    <xf numFmtId="0" fontId="28" fillId="0" borderId="21" xfId="0" applyFont="1" applyBorder="1" applyAlignment="1">
      <alignment vertical="center" wrapText="1"/>
    </xf>
    <xf numFmtId="0" fontId="28" fillId="0" borderId="64" xfId="0" applyFont="1" applyBorder="1" applyAlignment="1">
      <alignment vertical="center" wrapText="1"/>
    </xf>
    <xf numFmtId="0" fontId="28" fillId="0" borderId="64" xfId="0" applyFont="1" applyBorder="1" applyAlignment="1">
      <alignment horizontal="center" vertical="center" wrapText="1"/>
    </xf>
    <xf numFmtId="0" fontId="26" fillId="0" borderId="16" xfId="0" applyFont="1" applyBorder="1" applyAlignment="1">
      <alignment vertical="center" wrapText="1"/>
    </xf>
    <xf numFmtId="0" fontId="26" fillId="0" borderId="27" xfId="0" applyFont="1" applyBorder="1" applyAlignment="1">
      <alignment vertical="center" wrapText="1"/>
    </xf>
    <xf numFmtId="0" fontId="48" fillId="0" borderId="20" xfId="0" applyFont="1" applyBorder="1" applyAlignment="1">
      <alignment horizontal="center" vertical="center" wrapText="1"/>
    </xf>
    <xf numFmtId="0" fontId="48" fillId="0" borderId="51" xfId="0" applyFont="1" applyBorder="1" applyAlignment="1">
      <alignment horizontal="center" vertical="center" wrapText="1"/>
    </xf>
    <xf numFmtId="0" fontId="48" fillId="0" borderId="57" xfId="0" applyFont="1" applyBorder="1" applyAlignment="1">
      <alignment horizontal="center" vertical="center" wrapText="1"/>
    </xf>
    <xf numFmtId="172" fontId="29" fillId="0" borderId="11" xfId="0" applyNumberFormat="1" applyFont="1" applyBorder="1"/>
    <xf numFmtId="0" fontId="48" fillId="0" borderId="85" xfId="0" applyFont="1" applyBorder="1" applyAlignment="1">
      <alignment horizontal="center" vertical="center" wrapText="1"/>
    </xf>
    <xf numFmtId="4" fontId="12" fillId="0" borderId="80" xfId="0" applyNumberFormat="1" applyFont="1" applyBorder="1" applyAlignment="1" applyProtection="1">
      <alignment horizontal="center" vertical="center"/>
      <protection locked="0"/>
    </xf>
    <xf numFmtId="0" fontId="12" fillId="0" borderId="56" xfId="35" applyBorder="1" applyAlignment="1">
      <alignment horizontal="left" vertical="center" wrapText="1"/>
    </xf>
    <xf numFmtId="0" fontId="33" fillId="27" borderId="39" xfId="0" applyFont="1" applyFill="1" applyBorder="1" applyAlignment="1">
      <alignment horizontal="left" vertical="center"/>
    </xf>
    <xf numFmtId="0" fontId="33" fillId="27" borderId="63" xfId="0" applyFont="1" applyFill="1" applyBorder="1" applyAlignment="1">
      <alignment vertical="center"/>
    </xf>
    <xf numFmtId="0" fontId="22" fillId="0" borderId="59" xfId="0" applyFont="1" applyBorder="1" applyAlignment="1">
      <alignment vertical="center"/>
    </xf>
    <xf numFmtId="0" fontId="22" fillId="0" borderId="62" xfId="0" applyFont="1" applyBorder="1" applyAlignment="1">
      <alignment vertical="center"/>
    </xf>
    <xf numFmtId="0" fontId="33" fillId="27" borderId="44" xfId="0" applyFont="1" applyFill="1" applyBorder="1" applyAlignment="1">
      <alignment horizontal="left" vertical="center" wrapText="1"/>
    </xf>
    <xf numFmtId="0" fontId="33" fillId="27" borderId="44" xfId="0" applyFont="1" applyFill="1" applyBorder="1" applyAlignment="1">
      <alignment vertical="center" wrapText="1"/>
    </xf>
    <xf numFmtId="0" fontId="33" fillId="27" borderId="39" xfId="0" applyFont="1" applyFill="1" applyBorder="1" applyAlignment="1">
      <alignment vertical="center" wrapText="1"/>
    </xf>
    <xf numFmtId="0" fontId="33" fillId="0" borderId="48" xfId="0" applyFont="1" applyBorder="1" applyAlignment="1">
      <alignment horizontal="center" vertical="center"/>
    </xf>
    <xf numFmtId="0" fontId="33" fillId="0" borderId="0" xfId="0" applyFont="1" applyAlignment="1">
      <alignment horizontal="center" vertical="center"/>
    </xf>
    <xf numFmtId="0" fontId="33" fillId="0" borderId="49" xfId="0" applyFont="1" applyBorder="1" applyAlignment="1">
      <alignment horizontal="center" vertical="center"/>
    </xf>
    <xf numFmtId="0" fontId="33" fillId="27" borderId="44" xfId="0" applyFont="1" applyFill="1" applyBorder="1" applyAlignment="1">
      <alignment vertical="center"/>
    </xf>
    <xf numFmtId="0" fontId="33" fillId="27" borderId="11" xfId="0" applyFont="1" applyFill="1" applyBorder="1" applyAlignment="1">
      <alignment vertical="center"/>
    </xf>
    <xf numFmtId="0" fontId="33" fillId="27" borderId="51" xfId="0" applyFont="1" applyFill="1" applyBorder="1" applyAlignment="1">
      <alignment horizontal="left" vertical="center" wrapText="1"/>
    </xf>
    <xf numFmtId="0" fontId="33" fillId="27" borderId="53" xfId="0" applyFont="1" applyFill="1" applyBorder="1" applyAlignment="1">
      <alignment horizontal="left" vertical="center" wrapText="1"/>
    </xf>
    <xf numFmtId="0" fontId="22" fillId="0" borderId="0" xfId="0" applyFont="1" applyAlignment="1">
      <alignment horizontal="center" vertical="center"/>
    </xf>
    <xf numFmtId="167" fontId="22" fillId="0" borderId="52" xfId="0" applyNumberFormat="1" applyFont="1" applyBorder="1" applyAlignment="1">
      <alignment horizontal="center" vertical="center"/>
    </xf>
    <xf numFmtId="166" fontId="22" fillId="0" borderId="0" xfId="0" applyNumberFormat="1" applyFont="1" applyAlignment="1">
      <alignment vertical="center"/>
    </xf>
    <xf numFmtId="0" fontId="23" fillId="0" borderId="0" xfId="0" applyFont="1" applyAlignment="1">
      <alignment vertical="center"/>
    </xf>
    <xf numFmtId="0" fontId="29" fillId="0" borderId="0" xfId="0" pivotButton="1" applyFont="1"/>
    <xf numFmtId="4" fontId="29" fillId="0" borderId="0" xfId="0" applyNumberFormat="1" applyFont="1" applyAlignment="1">
      <alignment horizontal="right" indent="5"/>
    </xf>
    <xf numFmtId="172" fontId="29" fillId="0" borderId="0" xfId="0" applyNumberFormat="1" applyFont="1" applyAlignment="1">
      <alignment horizontal="right" indent="5"/>
    </xf>
    <xf numFmtId="0" fontId="29" fillId="0" borderId="0" xfId="0" applyFont="1" applyAlignment="1">
      <alignment horizontal="center"/>
    </xf>
    <xf numFmtId="0" fontId="12" fillId="0" borderId="48" xfId="0" applyFont="1" applyBorder="1" applyAlignment="1">
      <alignment vertical="center"/>
    </xf>
    <xf numFmtId="0" fontId="22" fillId="0" borderId="48" xfId="0" applyFont="1" applyBorder="1" applyAlignment="1">
      <alignment horizontal="centerContinuous" vertical="center"/>
    </xf>
    <xf numFmtId="0" fontId="12" fillId="0" borderId="18" xfId="0" applyFont="1" applyBorder="1" applyAlignment="1">
      <alignment vertical="center"/>
    </xf>
    <xf numFmtId="0" fontId="12" fillId="0" borderId="18" xfId="0" applyFont="1" applyBorder="1" applyAlignment="1">
      <alignment horizontal="right" vertical="center"/>
    </xf>
    <xf numFmtId="0" fontId="12" fillId="0" borderId="18" xfId="0" applyFont="1" applyBorder="1" applyAlignment="1">
      <alignment vertical="center" wrapText="1"/>
    </xf>
    <xf numFmtId="0" fontId="29" fillId="0" borderId="18" xfId="0" applyFont="1" applyBorder="1" applyAlignment="1">
      <alignment vertical="center"/>
    </xf>
    <xf numFmtId="0" fontId="29" fillId="0" borderId="18" xfId="0" applyFont="1" applyBorder="1" applyAlignment="1">
      <alignment horizontal="right" vertical="center"/>
    </xf>
    <xf numFmtId="0" fontId="29" fillId="0" borderId="18" xfId="0" applyFont="1" applyBorder="1" applyAlignment="1">
      <alignment vertical="center" wrapText="1"/>
    </xf>
    <xf numFmtId="0" fontId="29" fillId="0" borderId="42" xfId="0" applyFont="1" applyBorder="1" applyAlignment="1">
      <alignment vertical="center"/>
    </xf>
    <xf numFmtId="0" fontId="29" fillId="0" borderId="43" xfId="0" applyFont="1" applyBorder="1" applyAlignment="1">
      <alignment horizontal="right" vertical="center"/>
    </xf>
    <xf numFmtId="0" fontId="29" fillId="0" borderId="43" xfId="0" applyFont="1" applyBorder="1" applyAlignment="1">
      <alignment vertical="center"/>
    </xf>
    <xf numFmtId="0" fontId="29" fillId="0" borderId="47" xfId="0" applyFont="1" applyBorder="1" applyAlignment="1">
      <alignment vertical="center" wrapText="1"/>
    </xf>
    <xf numFmtId="0" fontId="29" fillId="0" borderId="44" xfId="0" applyFont="1" applyBorder="1" applyAlignment="1">
      <alignment vertical="center"/>
    </xf>
    <xf numFmtId="0" fontId="29" fillId="0" borderId="45" xfId="0" applyFont="1" applyBorder="1" applyAlignment="1">
      <alignment horizontal="right" vertical="center"/>
    </xf>
    <xf numFmtId="0" fontId="29" fillId="0" borderId="45" xfId="0" applyFont="1" applyBorder="1" applyAlignment="1">
      <alignment vertical="center"/>
    </xf>
    <xf numFmtId="0" fontId="29" fillId="0" borderId="46" xfId="0" applyFont="1" applyBorder="1" applyAlignment="1">
      <alignment vertical="center" wrapText="1"/>
    </xf>
    <xf numFmtId="0" fontId="29" fillId="0" borderId="83" xfId="0" applyFont="1" applyBorder="1" applyAlignment="1">
      <alignment vertical="center" wrapText="1"/>
    </xf>
    <xf numFmtId="0" fontId="29" fillId="0" borderId="84" xfId="0" applyFont="1" applyBorder="1" applyAlignment="1">
      <alignment vertical="center" wrapText="1"/>
    </xf>
    <xf numFmtId="0" fontId="12" fillId="0" borderId="10" xfId="0" applyFont="1" applyBorder="1" applyAlignment="1">
      <alignment horizontal="left" vertical="center"/>
    </xf>
    <xf numFmtId="4" fontId="12" fillId="0" borderId="10" xfId="0" applyNumberFormat="1" applyFont="1" applyBorder="1" applyAlignment="1">
      <alignment horizontal="center" vertical="center"/>
    </xf>
    <xf numFmtId="0" fontId="57" fillId="0" borderId="11" xfId="54" applyFont="1" applyBorder="1"/>
    <xf numFmtId="0" fontId="57" fillId="0" borderId="11" xfId="54" applyFont="1" applyBorder="1" applyAlignment="1">
      <alignment horizontal="center"/>
    </xf>
    <xf numFmtId="0" fontId="57" fillId="0" borderId="11" xfId="54" applyFont="1" applyBorder="1" applyAlignment="1">
      <alignment horizontal="left"/>
    </xf>
    <xf numFmtId="4" fontId="57" fillId="0" borderId="11" xfId="54" applyNumberFormat="1" applyFont="1" applyBorder="1" applyAlignment="1">
      <alignment horizontal="center"/>
    </xf>
    <xf numFmtId="4" fontId="33" fillId="27" borderId="0" xfId="0" applyNumberFormat="1" applyFont="1" applyFill="1" applyAlignment="1">
      <alignment horizontal="right"/>
    </xf>
    <xf numFmtId="4" fontId="12" fillId="0" borderId="11" xfId="0" applyNumberFormat="1" applyFont="1" applyBorder="1" applyAlignment="1">
      <alignment horizontal="right" vertical="center"/>
    </xf>
    <xf numFmtId="0" fontId="33" fillId="27" borderId="0" xfId="0" applyFont="1" applyFill="1" applyAlignment="1">
      <alignment horizontal="center"/>
    </xf>
    <xf numFmtId="0" fontId="29" fillId="27" borderId="0" xfId="0" applyFont="1" applyFill="1" applyAlignment="1">
      <alignment horizontal="center" vertical="center" wrapText="1"/>
    </xf>
    <xf numFmtId="1" fontId="29" fillId="0" borderId="76" xfId="0" applyNumberFormat="1" applyFont="1" applyBorder="1" applyAlignment="1">
      <alignment horizontal="center" vertical="center"/>
    </xf>
    <xf numFmtId="0" fontId="29" fillId="0" borderId="76" xfId="0" applyFont="1" applyBorder="1" applyAlignment="1">
      <alignment horizontal="left" vertical="center" wrapText="1"/>
    </xf>
    <xf numFmtId="1" fontId="52" fillId="0" borderId="76" xfId="0" applyNumberFormat="1" applyFont="1" applyBorder="1" applyAlignment="1">
      <alignment horizontal="center" vertical="center"/>
    </xf>
    <xf numFmtId="0" fontId="12" fillId="0" borderId="21" xfId="0" applyFont="1" applyBorder="1" applyAlignment="1">
      <alignment horizontal="center"/>
    </xf>
    <xf numFmtId="0" fontId="12" fillId="0" borderId="11" xfId="0" applyFont="1" applyBorder="1" applyAlignment="1">
      <alignment wrapText="1"/>
    </xf>
    <xf numFmtId="0" fontId="12" fillId="0" borderId="11" xfId="0" applyFont="1" applyBorder="1" applyAlignment="1">
      <alignment vertical="center" wrapText="1"/>
    </xf>
    <xf numFmtId="0" fontId="12" fillId="32" borderId="11" xfId="0" applyFont="1" applyFill="1" applyBorder="1" applyAlignment="1">
      <alignment wrapText="1"/>
    </xf>
    <xf numFmtId="0" fontId="12" fillId="0" borderId="11" xfId="0" applyFont="1" applyBorder="1" applyAlignment="1">
      <alignment horizontal="center"/>
    </xf>
    <xf numFmtId="0" fontId="1" fillId="0" borderId="51" xfId="0" applyFont="1" applyBorder="1" applyAlignment="1">
      <alignment horizontal="left" vertical="center"/>
    </xf>
    <xf numFmtId="0" fontId="1" fillId="0" borderId="11" xfId="0" applyFont="1" applyBorder="1" applyAlignment="1">
      <alignment horizontal="left" vertical="center" wrapText="1"/>
    </xf>
    <xf numFmtId="0" fontId="28" fillId="0" borderId="94" xfId="0" applyFont="1" applyBorder="1" applyAlignment="1">
      <alignment horizontal="center" vertical="center" wrapText="1"/>
    </xf>
    <xf numFmtId="0" fontId="22" fillId="0" borderId="51" xfId="0" applyFont="1" applyBorder="1" applyAlignment="1">
      <alignment horizontal="center" vertical="center" wrapText="1"/>
    </xf>
    <xf numFmtId="0" fontId="28" fillId="0" borderId="0" xfId="0" applyFont="1" applyAlignment="1">
      <alignment vertical="center" wrapText="1"/>
    </xf>
    <xf numFmtId="0" fontId="26" fillId="0" borderId="0" xfId="0" applyFont="1" applyAlignment="1">
      <alignment vertical="center" wrapText="1"/>
    </xf>
    <xf numFmtId="0" fontId="28" fillId="0" borderId="16" xfId="0" applyFont="1" applyBorder="1" applyAlignment="1">
      <alignment horizontal="center" vertical="center" wrapText="1"/>
    </xf>
    <xf numFmtId="0" fontId="28" fillId="0" borderId="21" xfId="0" applyFont="1" applyBorder="1" applyAlignment="1">
      <alignment horizontal="left" vertical="center" wrapText="1"/>
    </xf>
    <xf numFmtId="0" fontId="58" fillId="0" borderId="21" xfId="0" applyFont="1" applyBorder="1" applyAlignment="1">
      <alignment horizontal="center" vertical="center" wrapText="1"/>
    </xf>
    <xf numFmtId="0" fontId="48" fillId="0" borderId="11" xfId="0" applyFont="1" applyBorder="1" applyAlignment="1">
      <alignment horizontal="center" vertical="center" wrapText="1"/>
    </xf>
    <xf numFmtId="0" fontId="28" fillId="0" borderId="95" xfId="0" applyFont="1" applyBorder="1" applyAlignment="1">
      <alignment vertical="center" wrapText="1"/>
    </xf>
    <xf numFmtId="0" fontId="28" fillId="0" borderId="96" xfId="0" applyFont="1" applyBorder="1" applyAlignment="1">
      <alignment vertical="center" wrapText="1"/>
    </xf>
    <xf numFmtId="0" fontId="48" fillId="0" borderId="96" xfId="0" applyFont="1" applyBorder="1" applyAlignment="1">
      <alignment horizontal="center" vertical="center" wrapText="1"/>
    </xf>
    <xf numFmtId="0" fontId="28" fillId="0" borderId="96" xfId="0" applyFont="1" applyBorder="1" applyAlignment="1">
      <alignment horizontal="center" vertical="center" wrapText="1"/>
    </xf>
    <xf numFmtId="4" fontId="12" fillId="0" borderId="11" xfId="0" applyNumberFormat="1" applyFont="1" applyBorder="1" applyAlignment="1">
      <alignment horizontal="center"/>
    </xf>
    <xf numFmtId="166" fontId="22" fillId="0" borderId="0" xfId="35" applyNumberFormat="1" applyFont="1" applyAlignment="1">
      <alignment horizontal="left" vertical="center" wrapText="1"/>
    </xf>
    <xf numFmtId="0" fontId="12" fillId="0" borderId="52" xfId="35" applyBorder="1" applyAlignment="1">
      <alignment horizontal="right" vertical="center"/>
    </xf>
    <xf numFmtId="166" fontId="22" fillId="0" borderId="52" xfId="35" applyNumberFormat="1" applyFont="1" applyBorder="1" applyAlignment="1">
      <alignment horizontal="right" vertical="center"/>
    </xf>
    <xf numFmtId="166" fontId="12" fillId="0" borderId="60" xfId="0" applyNumberFormat="1" applyFont="1" applyBorder="1" applyAlignment="1" applyProtection="1">
      <alignment horizontal="right" vertical="center"/>
      <protection locked="0"/>
    </xf>
    <xf numFmtId="166" fontId="12" fillId="0" borderId="65" xfId="0" applyNumberFormat="1" applyFont="1" applyBorder="1" applyAlignment="1" applyProtection="1">
      <alignment horizontal="right" vertical="center"/>
      <protection locked="0"/>
    </xf>
    <xf numFmtId="166" fontId="48" fillId="0" borderId="11" xfId="35" applyNumberFormat="1" applyFont="1" applyBorder="1" applyAlignment="1">
      <alignment vertical="center" wrapText="1"/>
    </xf>
    <xf numFmtId="166" fontId="48" fillId="0" borderId="51" xfId="35" applyNumberFormat="1" applyFont="1" applyBorder="1" applyAlignment="1">
      <alignment vertical="center" wrapText="1"/>
    </xf>
    <xf numFmtId="4" fontId="0" fillId="0" borderId="0" xfId="0" applyNumberFormat="1"/>
    <xf numFmtId="0" fontId="29" fillId="31" borderId="11" xfId="0" applyFont="1" applyFill="1" applyBorder="1" applyProtection="1">
      <protection locked="0"/>
    </xf>
    <xf numFmtId="0" fontId="29" fillId="31" borderId="51" xfId="0" applyFont="1" applyFill="1" applyBorder="1" applyAlignment="1" applyProtection="1">
      <alignment horizontal="center"/>
      <protection locked="0"/>
    </xf>
    <xf numFmtId="0" fontId="48" fillId="31" borderId="51" xfId="0" applyFont="1" applyFill="1" applyBorder="1" applyAlignment="1">
      <alignment horizontal="center" vertical="center"/>
    </xf>
    <xf numFmtId="167" fontId="22" fillId="33" borderId="54" xfId="35" applyNumberFormat="1" applyFont="1" applyFill="1" applyBorder="1" applyAlignment="1">
      <alignment horizontal="right" vertical="center"/>
    </xf>
    <xf numFmtId="167" fontId="22" fillId="33" borderId="11" xfId="35" applyNumberFormat="1" applyFont="1" applyFill="1" applyBorder="1" applyAlignment="1">
      <alignment horizontal="right" vertical="center"/>
    </xf>
    <xf numFmtId="167" fontId="22" fillId="33" borderId="55" xfId="35" applyNumberFormat="1" applyFont="1" applyFill="1" applyBorder="1" applyAlignment="1">
      <alignment horizontal="right" vertical="center"/>
    </xf>
    <xf numFmtId="166" fontId="12" fillId="33" borderId="54" xfId="0" applyNumberFormat="1" applyFont="1" applyFill="1" applyBorder="1" applyAlignment="1" applyProtection="1">
      <alignment horizontal="right" vertical="center"/>
      <protection locked="0"/>
    </xf>
    <xf numFmtId="166" fontId="12" fillId="33" borderId="60" xfId="0" applyNumberFormat="1" applyFont="1" applyFill="1" applyBorder="1" applyAlignment="1" applyProtection="1">
      <alignment horizontal="right" vertical="center"/>
      <protection locked="0"/>
    </xf>
    <xf numFmtId="166" fontId="12" fillId="33" borderId="55" xfId="0" applyNumberFormat="1" applyFont="1" applyFill="1" applyBorder="1" applyAlignment="1" applyProtection="1">
      <alignment horizontal="right" vertical="center"/>
      <protection locked="0"/>
    </xf>
    <xf numFmtId="166" fontId="12" fillId="33" borderId="61" xfId="0" applyNumberFormat="1" applyFont="1" applyFill="1" applyBorder="1" applyAlignment="1" applyProtection="1">
      <alignment horizontal="right" vertical="center"/>
      <protection locked="0"/>
    </xf>
    <xf numFmtId="166" fontId="12" fillId="33" borderId="71" xfId="0" applyNumberFormat="1" applyFont="1" applyFill="1" applyBorder="1" applyAlignment="1" applyProtection="1">
      <alignment horizontal="right" vertical="center"/>
      <protection locked="0"/>
    </xf>
    <xf numFmtId="166" fontId="12" fillId="33" borderId="51" xfId="0" applyNumberFormat="1" applyFont="1" applyFill="1" applyBorder="1" applyAlignment="1" applyProtection="1">
      <alignment horizontal="right" vertical="center"/>
      <protection locked="0"/>
    </xf>
    <xf numFmtId="166" fontId="12" fillId="33" borderId="11" xfId="0" applyNumberFormat="1" applyFont="1" applyFill="1" applyBorder="1" applyAlignment="1" applyProtection="1">
      <alignment horizontal="right" vertical="center"/>
      <protection locked="0"/>
    </xf>
    <xf numFmtId="173" fontId="12" fillId="33" borderId="54" xfId="0" applyNumberFormat="1" applyFont="1" applyFill="1" applyBorder="1" applyAlignment="1" applyProtection="1">
      <alignment horizontal="right" vertical="center"/>
      <protection locked="0"/>
    </xf>
    <xf numFmtId="173" fontId="12" fillId="33" borderId="11" xfId="0" applyNumberFormat="1" applyFont="1" applyFill="1" applyBorder="1" applyAlignment="1" applyProtection="1">
      <alignment horizontal="right" vertical="center"/>
      <protection locked="0"/>
    </xf>
    <xf numFmtId="166" fontId="26" fillId="31" borderId="11" xfId="35" applyNumberFormat="1" applyFont="1" applyFill="1" applyBorder="1" applyAlignment="1" applyProtection="1">
      <alignment horizontal="right" vertical="center"/>
      <protection locked="0"/>
    </xf>
    <xf numFmtId="166" fontId="26" fillId="31" borderId="51" xfId="35" applyNumberFormat="1" applyFont="1" applyFill="1" applyBorder="1" applyAlignment="1" applyProtection="1">
      <alignment horizontal="right" vertical="center"/>
      <protection locked="0"/>
    </xf>
    <xf numFmtId="166" fontId="26" fillId="31" borderId="12" xfId="35" applyNumberFormat="1" applyFont="1" applyFill="1" applyBorder="1" applyAlignment="1" applyProtection="1">
      <alignment horizontal="right" vertical="center"/>
      <protection locked="0"/>
    </xf>
    <xf numFmtId="166" fontId="26" fillId="31" borderId="97" xfId="35" applyNumberFormat="1" applyFont="1" applyFill="1" applyBorder="1" applyAlignment="1" applyProtection="1">
      <alignment horizontal="right" vertical="center"/>
      <protection locked="0"/>
    </xf>
    <xf numFmtId="166" fontId="26" fillId="31" borderId="60" xfId="35" applyNumberFormat="1" applyFont="1" applyFill="1" applyBorder="1" applyAlignment="1" applyProtection="1">
      <alignment vertical="center"/>
      <protection locked="0"/>
    </xf>
    <xf numFmtId="166" fontId="26" fillId="31" borderId="54" xfId="35" applyNumberFormat="1" applyFont="1" applyFill="1" applyBorder="1" applyAlignment="1" applyProtection="1">
      <alignment vertical="center"/>
      <protection locked="0"/>
    </xf>
    <xf numFmtId="166" fontId="26" fillId="33" borderId="15" xfId="35" applyNumberFormat="1" applyFont="1" applyFill="1" applyBorder="1" applyAlignment="1" applyProtection="1">
      <alignment horizontal="right" vertical="center"/>
      <protection locked="0"/>
    </xf>
    <xf numFmtId="166" fontId="26" fillId="33" borderId="65" xfId="35" applyNumberFormat="1" applyFont="1" applyFill="1" applyBorder="1" applyAlignment="1" applyProtection="1">
      <alignment horizontal="right" vertical="center"/>
      <protection locked="0"/>
    </xf>
    <xf numFmtId="166" fontId="26" fillId="33" borderId="60" xfId="35" applyNumberFormat="1" applyFont="1" applyFill="1" applyBorder="1" applyAlignment="1" applyProtection="1">
      <alignment horizontal="right" vertical="center"/>
      <protection locked="0"/>
    </xf>
    <xf numFmtId="166" fontId="26" fillId="33" borderId="54" xfId="35" applyNumberFormat="1" applyFont="1" applyFill="1" applyBorder="1" applyAlignment="1" applyProtection="1">
      <alignment horizontal="right" vertical="center"/>
      <protection locked="0"/>
    </xf>
    <xf numFmtId="166" fontId="26" fillId="33" borderId="60" xfId="35" applyNumberFormat="1" applyFont="1" applyFill="1" applyBorder="1" applyAlignment="1" applyProtection="1">
      <alignment vertical="center"/>
      <protection locked="0"/>
    </xf>
    <xf numFmtId="166" fontId="26" fillId="33" borderId="54" xfId="35" applyNumberFormat="1" applyFont="1" applyFill="1" applyBorder="1" applyAlignment="1" applyProtection="1">
      <alignment vertical="center"/>
      <protection locked="0"/>
    </xf>
    <xf numFmtId="177" fontId="26" fillId="31" borderId="11" xfId="35" applyNumberFormat="1" applyFont="1" applyFill="1" applyBorder="1" applyProtection="1">
      <protection locked="0"/>
    </xf>
    <xf numFmtId="177" fontId="26" fillId="31" borderId="51" xfId="35" applyNumberFormat="1" applyFont="1" applyFill="1" applyBorder="1" applyProtection="1">
      <protection locked="0"/>
    </xf>
    <xf numFmtId="168" fontId="12" fillId="34" borderId="60" xfId="35" applyNumberFormat="1" applyFill="1" applyBorder="1" applyAlignment="1" applyProtection="1">
      <alignment vertical="center"/>
      <protection locked="0"/>
    </xf>
    <xf numFmtId="169" fontId="22" fillId="34" borderId="61" xfId="35" applyNumberFormat="1" applyFont="1" applyFill="1" applyBorder="1" applyAlignment="1" applyProtection="1">
      <alignment horizontal="right" vertical="center"/>
      <protection locked="0"/>
    </xf>
    <xf numFmtId="167" fontId="48" fillId="33" borderId="60" xfId="35" applyNumberFormat="1" applyFont="1" applyFill="1" applyBorder="1" applyAlignment="1">
      <alignment horizontal="right" vertical="center"/>
    </xf>
    <xf numFmtId="166" fontId="26" fillId="33" borderId="60" xfId="0" applyNumberFormat="1" applyFont="1" applyFill="1" applyBorder="1" applyAlignment="1" applyProtection="1">
      <alignment horizontal="right" vertical="center"/>
      <protection locked="0"/>
    </xf>
    <xf numFmtId="166" fontId="26" fillId="33" borderId="54" xfId="0" applyNumberFormat="1" applyFont="1" applyFill="1" applyBorder="1" applyAlignment="1" applyProtection="1">
      <alignment horizontal="right" vertical="center"/>
      <protection locked="0"/>
    </xf>
    <xf numFmtId="173" fontId="26" fillId="33" borderId="54" xfId="0" applyNumberFormat="1" applyFont="1" applyFill="1" applyBorder="1" applyAlignment="1" applyProtection="1">
      <alignment horizontal="right" vertical="center"/>
      <protection locked="0"/>
    </xf>
    <xf numFmtId="167" fontId="22" fillId="33" borderId="10" xfId="35" applyNumberFormat="1" applyFont="1" applyFill="1" applyBorder="1" applyAlignment="1" applyProtection="1">
      <alignment horizontal="right" vertical="center"/>
      <protection locked="0"/>
    </xf>
    <xf numFmtId="166" fontId="12" fillId="34" borderId="10" xfId="0" applyNumberFormat="1" applyFont="1" applyFill="1" applyBorder="1" applyAlignment="1" applyProtection="1">
      <alignment horizontal="right" vertical="center"/>
      <protection locked="0"/>
    </xf>
    <xf numFmtId="166" fontId="12" fillId="34" borderId="13" xfId="0" applyNumberFormat="1" applyFont="1" applyFill="1" applyBorder="1" applyAlignment="1" applyProtection="1">
      <alignment horizontal="right" vertical="center"/>
      <protection locked="0"/>
    </xf>
    <xf numFmtId="166" fontId="12" fillId="34" borderId="11" xfId="0" applyNumberFormat="1" applyFont="1" applyFill="1" applyBorder="1" applyAlignment="1" applyProtection="1">
      <alignment horizontal="right" vertical="center"/>
      <protection locked="0"/>
    </xf>
    <xf numFmtId="166" fontId="12" fillId="34" borderId="60" xfId="0" applyNumberFormat="1" applyFont="1" applyFill="1" applyBorder="1" applyAlignment="1" applyProtection="1">
      <alignment horizontal="right" vertical="center"/>
      <protection locked="0"/>
    </xf>
    <xf numFmtId="166" fontId="12" fillId="34" borderId="61" xfId="35" applyNumberFormat="1" applyFill="1" applyBorder="1" applyAlignment="1" applyProtection="1">
      <alignment horizontal="right" vertical="center"/>
      <protection locked="0"/>
    </xf>
    <xf numFmtId="166" fontId="12" fillId="34" borderId="13" xfId="35" applyNumberFormat="1" applyFill="1" applyBorder="1" applyAlignment="1" applyProtection="1">
      <alignment horizontal="right" vertical="center"/>
      <protection locked="0"/>
    </xf>
    <xf numFmtId="166" fontId="12" fillId="34" borderId="15" xfId="35" applyNumberFormat="1" applyFill="1" applyBorder="1" applyAlignment="1" applyProtection="1">
      <alignment horizontal="right" vertical="center"/>
      <protection locked="0"/>
    </xf>
    <xf numFmtId="166" fontId="12" fillId="34" borderId="60" xfId="35" applyNumberFormat="1" applyFill="1" applyBorder="1" applyAlignment="1" applyProtection="1">
      <alignment horizontal="right" vertical="center"/>
      <protection locked="0"/>
    </xf>
    <xf numFmtId="166" fontId="12" fillId="34" borderId="10" xfId="35" applyNumberFormat="1" applyFill="1" applyBorder="1" applyAlignment="1" applyProtection="1">
      <alignment horizontal="right" vertical="center"/>
      <protection locked="0"/>
    </xf>
    <xf numFmtId="168" fontId="12" fillId="34" borderId="10" xfId="35" applyNumberFormat="1" applyFill="1" applyBorder="1" applyAlignment="1" applyProtection="1">
      <alignment vertical="center"/>
      <protection locked="0"/>
    </xf>
    <xf numFmtId="169" fontId="22" fillId="34" borderId="13" xfId="35" applyNumberFormat="1" applyFont="1" applyFill="1" applyBorder="1" applyAlignment="1" applyProtection="1">
      <alignment horizontal="right" vertical="center"/>
      <protection locked="0"/>
    </xf>
    <xf numFmtId="4" fontId="12" fillId="34" borderId="80" xfId="0" applyNumberFormat="1" applyFont="1" applyFill="1" applyBorder="1" applyAlignment="1" applyProtection="1">
      <alignment horizontal="center" vertical="center"/>
      <protection locked="0"/>
    </xf>
    <xf numFmtId="4" fontId="51" fillId="34" borderId="76" xfId="0" applyNumberFormat="1" applyFont="1" applyFill="1" applyBorder="1" applyAlignment="1" applyProtection="1">
      <alignment horizontal="center" vertical="center"/>
      <protection locked="0"/>
    </xf>
    <xf numFmtId="4" fontId="29" fillId="31" borderId="11" xfId="0" applyNumberFormat="1" applyFont="1" applyFill="1" applyBorder="1" applyAlignment="1" applyProtection="1">
      <alignment horizontal="center"/>
      <protection locked="0"/>
    </xf>
    <xf numFmtId="172" fontId="29" fillId="31" borderId="11" xfId="0" applyNumberFormat="1" applyFont="1" applyFill="1" applyBorder="1" applyAlignment="1" applyProtection="1">
      <alignment horizontal="center"/>
      <protection locked="0"/>
    </xf>
    <xf numFmtId="174" fontId="29" fillId="0" borderId="0" xfId="0" applyNumberFormat="1" applyFont="1" applyAlignment="1">
      <alignment horizontal="right"/>
    </xf>
    <xf numFmtId="0" fontId="12" fillId="0" borderId="0" xfId="0" applyFont="1" applyAlignment="1">
      <alignment horizontal="left" vertical="center"/>
    </xf>
    <xf numFmtId="0" fontId="12" fillId="0" borderId="49" xfId="0" applyFont="1" applyBorder="1" applyAlignment="1">
      <alignment horizontal="left" vertical="center"/>
    </xf>
    <xf numFmtId="0" fontId="29" fillId="0" borderId="0" xfId="0" applyFont="1" applyAlignment="1">
      <alignment horizontal="left" vertical="center"/>
    </xf>
    <xf numFmtId="0" fontId="29" fillId="0" borderId="49" xfId="0" applyFont="1" applyBorder="1" applyAlignment="1">
      <alignment horizontal="left" vertical="center"/>
    </xf>
    <xf numFmtId="0" fontId="12" fillId="0" borderId="0" xfId="0" applyFont="1" applyAlignment="1">
      <alignment horizontal="left" vertical="center" wrapText="1"/>
    </xf>
    <xf numFmtId="0" fontId="12" fillId="0" borderId="49" xfId="0" applyFont="1" applyBorder="1" applyAlignment="1">
      <alignment horizontal="left" vertical="center" wrapText="1"/>
    </xf>
    <xf numFmtId="0" fontId="44" fillId="25" borderId="42" xfId="0" applyFont="1" applyFill="1" applyBorder="1" applyAlignment="1">
      <alignment horizontal="center" vertical="center" wrapText="1"/>
    </xf>
    <xf numFmtId="0" fontId="44" fillId="25" borderId="43" xfId="0" applyFont="1" applyFill="1" applyBorder="1" applyAlignment="1">
      <alignment horizontal="center" vertical="center" wrapText="1"/>
    </xf>
    <xf numFmtId="0" fontId="44" fillId="25" borderId="47" xfId="0" applyFont="1" applyFill="1" applyBorder="1" applyAlignment="1">
      <alignment horizontal="center" vertical="center" wrapText="1"/>
    </xf>
    <xf numFmtId="0" fontId="31" fillId="0" borderId="0" xfId="0" applyFont="1" applyAlignment="1">
      <alignment horizontal="center" vertical="center" wrapText="1"/>
    </xf>
    <xf numFmtId="0" fontId="22" fillId="0" borderId="89" xfId="0" applyFont="1" applyBorder="1" applyAlignment="1">
      <alignment horizontal="left" vertical="center"/>
    </xf>
    <xf numFmtId="0" fontId="22" fillId="0" borderId="69" xfId="0" applyFont="1" applyBorder="1" applyAlignment="1">
      <alignment horizontal="left" vertical="center"/>
    </xf>
    <xf numFmtId="0" fontId="33" fillId="28" borderId="48" xfId="0" applyFont="1" applyFill="1" applyBorder="1" applyAlignment="1">
      <alignment horizontal="center" vertical="center"/>
    </xf>
    <xf numFmtId="0" fontId="33" fillId="28" borderId="0" xfId="0" applyFont="1" applyFill="1" applyAlignment="1">
      <alignment horizontal="center" vertical="center"/>
    </xf>
    <xf numFmtId="0" fontId="33" fillId="28" borderId="49" xfId="0" applyFont="1" applyFill="1" applyBorder="1" applyAlignment="1">
      <alignment horizontal="center" vertical="center"/>
    </xf>
    <xf numFmtId="0" fontId="22" fillId="0" borderId="20" xfId="0" applyFont="1" applyBorder="1" applyAlignment="1">
      <alignment horizontal="left" vertical="center"/>
    </xf>
    <xf numFmtId="0" fontId="22" fillId="0" borderId="84" xfId="0" applyFont="1" applyBorder="1" applyAlignment="1">
      <alignment horizontal="left" vertical="center"/>
    </xf>
    <xf numFmtId="0" fontId="29" fillId="31" borderId="51" xfId="0" applyFont="1" applyFill="1" applyBorder="1" applyAlignment="1" applyProtection="1">
      <alignment horizontal="center"/>
      <protection locked="0"/>
    </xf>
    <xf numFmtId="0" fontId="29" fillId="31" borderId="52" xfId="0" applyFont="1" applyFill="1" applyBorder="1" applyAlignment="1" applyProtection="1">
      <alignment horizontal="center"/>
      <protection locked="0"/>
    </xf>
    <xf numFmtId="0" fontId="33" fillId="28" borderId="51" xfId="0" applyFont="1" applyFill="1" applyBorder="1" applyAlignment="1">
      <alignment horizontal="center" vertical="center"/>
    </xf>
    <xf numFmtId="0" fontId="33" fillId="28" borderId="52" xfId="0" applyFont="1" applyFill="1" applyBorder="1" applyAlignment="1">
      <alignment horizontal="center" vertical="center"/>
    </xf>
    <xf numFmtId="0" fontId="33" fillId="28" borderId="53" xfId="0" applyFont="1" applyFill="1" applyBorder="1" applyAlignment="1">
      <alignment horizontal="center" vertical="center"/>
    </xf>
    <xf numFmtId="0" fontId="45" fillId="28" borderId="11" xfId="0" applyFont="1" applyFill="1" applyBorder="1" applyAlignment="1">
      <alignment horizontal="center" vertical="center" wrapText="1"/>
    </xf>
    <xf numFmtId="0" fontId="29" fillId="31" borderId="53" xfId="0" applyFont="1" applyFill="1" applyBorder="1" applyAlignment="1" applyProtection="1">
      <alignment horizontal="center"/>
      <protection locked="0"/>
    </xf>
    <xf numFmtId="0" fontId="33" fillId="28" borderId="11" xfId="0" applyFont="1" applyFill="1" applyBorder="1" applyAlignment="1">
      <alignment horizontal="center" vertical="center"/>
    </xf>
    <xf numFmtId="0" fontId="43" fillId="29" borderId="51" xfId="0" applyFont="1" applyFill="1" applyBorder="1" applyAlignment="1">
      <alignment horizontal="center" vertical="center" wrapText="1"/>
    </xf>
    <xf numFmtId="0" fontId="43" fillId="29" borderId="52" xfId="0" applyFont="1" applyFill="1" applyBorder="1" applyAlignment="1">
      <alignment horizontal="center" vertical="center" wrapText="1"/>
    </xf>
    <xf numFmtId="0" fontId="43" fillId="29" borderId="53" xfId="0" applyFont="1" applyFill="1" applyBorder="1" applyAlignment="1">
      <alignment horizontal="center" vertical="center" wrapText="1"/>
    </xf>
    <xf numFmtId="0" fontId="22" fillId="0" borderId="85" xfId="0" applyFont="1" applyBorder="1" applyAlignment="1">
      <alignment horizontal="left" vertical="center"/>
    </xf>
    <xf numFmtId="0" fontId="22" fillId="0" borderId="49" xfId="0" applyFont="1" applyBorder="1" applyAlignment="1">
      <alignment horizontal="left" vertical="center"/>
    </xf>
    <xf numFmtId="0" fontId="22" fillId="0" borderId="11" xfId="0" applyFont="1" applyBorder="1" applyAlignment="1">
      <alignment horizontal="left" vertical="center" wrapText="1"/>
    </xf>
    <xf numFmtId="0" fontId="12" fillId="0" borderId="11" xfId="0" applyFont="1" applyBorder="1" applyAlignment="1">
      <alignment horizontal="left" vertical="center" wrapText="1"/>
    </xf>
    <xf numFmtId="0" fontId="33" fillId="28" borderId="48" xfId="0" applyFont="1" applyFill="1" applyBorder="1" applyAlignment="1">
      <alignment horizontal="center" vertical="center" wrapText="1"/>
    </xf>
    <xf numFmtId="0" fontId="33" fillId="28" borderId="0" xfId="0" applyFont="1" applyFill="1" applyAlignment="1">
      <alignment horizontal="center" vertical="center" wrapText="1"/>
    </xf>
    <xf numFmtId="0" fontId="33" fillId="28" borderId="49" xfId="0" applyFont="1" applyFill="1" applyBorder="1" applyAlignment="1">
      <alignment horizontal="center" vertical="center" wrapText="1"/>
    </xf>
    <xf numFmtId="0" fontId="29" fillId="0" borderId="11" xfId="0" applyFont="1" applyBorder="1" applyAlignment="1">
      <alignment horizontal="left" vertical="center" wrapText="1"/>
    </xf>
    <xf numFmtId="0" fontId="42" fillId="0" borderId="11" xfId="0" applyFont="1" applyBorder="1" applyAlignment="1">
      <alignment horizontal="left" vertical="center" wrapText="1"/>
    </xf>
    <xf numFmtId="0" fontId="53" fillId="0" borderId="11" xfId="0" applyFont="1" applyBorder="1" applyAlignment="1">
      <alignment horizontal="left" vertical="center" wrapText="1"/>
    </xf>
    <xf numFmtId="0" fontId="34" fillId="0" borderId="11" xfId="0" applyFont="1" applyBorder="1" applyAlignment="1">
      <alignment horizontal="left" vertical="center" wrapText="1"/>
    </xf>
    <xf numFmtId="4" fontId="55" fillId="0" borderId="57" xfId="0" applyNumberFormat="1" applyFont="1" applyBorder="1" applyAlignment="1">
      <alignment horizontal="center" vertical="center" wrapText="1"/>
    </xf>
    <xf numFmtId="4" fontId="55" fillId="0" borderId="93" xfId="0" applyNumberFormat="1" applyFont="1" applyBorder="1" applyAlignment="1">
      <alignment horizontal="center" vertical="center" wrapText="1"/>
    </xf>
    <xf numFmtId="4" fontId="55" fillId="0" borderId="20" xfId="0" applyNumberFormat="1" applyFont="1" applyBorder="1" applyAlignment="1">
      <alignment horizontal="center" vertical="center" wrapText="1"/>
    </xf>
    <xf numFmtId="4" fontId="55" fillId="0" borderId="94" xfId="0" applyNumberFormat="1" applyFont="1" applyBorder="1" applyAlignment="1">
      <alignment horizontal="center" vertical="center" wrapText="1"/>
    </xf>
    <xf numFmtId="0" fontId="33" fillId="29" borderId="11" xfId="0" applyFont="1" applyFill="1" applyBorder="1" applyAlignment="1">
      <alignment horizontal="center" vertical="center" wrapText="1"/>
    </xf>
    <xf numFmtId="0" fontId="22" fillId="0" borderId="51" xfId="0" applyFont="1" applyBorder="1" applyAlignment="1">
      <alignment horizontal="left" vertical="center"/>
    </xf>
    <xf numFmtId="0" fontId="22" fillId="0" borderId="52" xfId="0" applyFont="1" applyBorder="1" applyAlignment="1">
      <alignment horizontal="left" vertical="center"/>
    </xf>
    <xf numFmtId="0" fontId="22" fillId="0" borderId="53" xfId="0" applyFont="1" applyBorder="1" applyAlignment="1">
      <alignment horizontal="left" vertical="center"/>
    </xf>
    <xf numFmtId="0" fontId="1" fillId="0" borderId="51" xfId="0" applyFont="1" applyBorder="1" applyAlignment="1">
      <alignment horizontal="center" vertical="center" wrapText="1"/>
    </xf>
    <xf numFmtId="0" fontId="1" fillId="0" borderId="53" xfId="0" applyFont="1" applyBorder="1" applyAlignment="1">
      <alignment horizontal="center" vertical="center" wrapText="1"/>
    </xf>
    <xf numFmtId="0" fontId="0" fillId="0" borderId="53" xfId="0" applyBorder="1" applyAlignment="1">
      <alignment horizontal="center" vertical="center" wrapText="1"/>
    </xf>
    <xf numFmtId="49" fontId="22" fillId="0" borderId="68" xfId="0" applyNumberFormat="1" applyFont="1" applyBorder="1" applyAlignment="1">
      <alignment horizontal="left" vertical="center"/>
    </xf>
    <xf numFmtId="0" fontId="22" fillId="0" borderId="68" xfId="0" applyFont="1" applyBorder="1" applyAlignment="1">
      <alignment horizontal="left" vertical="center"/>
    </xf>
    <xf numFmtId="0" fontId="33" fillId="30" borderId="0" xfId="0" applyFont="1" applyFill="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33" fillId="27" borderId="48" xfId="0" applyFont="1" applyFill="1" applyBorder="1" applyAlignment="1">
      <alignment horizontal="left" vertical="center"/>
    </xf>
    <xf numFmtId="0" fontId="33" fillId="27" borderId="0" xfId="0" applyFont="1" applyFill="1" applyAlignment="1">
      <alignment horizontal="left" vertical="center"/>
    </xf>
    <xf numFmtId="0" fontId="48" fillId="0" borderId="28" xfId="0" applyFont="1" applyBorder="1" applyAlignment="1">
      <alignment horizontal="left" vertical="center" wrapText="1"/>
    </xf>
    <xf numFmtId="0" fontId="48" fillId="0" borderId="29" xfId="0" applyFont="1" applyBorder="1" applyAlignment="1">
      <alignment horizontal="left" vertical="center" wrapText="1"/>
    </xf>
    <xf numFmtId="0" fontId="48" fillId="0" borderId="32" xfId="0" applyFont="1" applyBorder="1" applyAlignment="1">
      <alignment horizontal="center" vertical="center" textRotation="90" wrapText="1"/>
    </xf>
    <xf numFmtId="0" fontId="48" fillId="0" borderId="19" xfId="0" applyFont="1" applyBorder="1" applyAlignment="1">
      <alignment horizontal="center" vertical="center" textRotation="90" wrapText="1"/>
    </xf>
    <xf numFmtId="0" fontId="22" fillId="0" borderId="0" xfId="0" applyFont="1" applyAlignment="1">
      <alignment horizontal="center" vertical="center" wrapText="1"/>
    </xf>
    <xf numFmtId="0" fontId="34" fillId="0" borderId="0" xfId="0" applyFont="1" applyAlignment="1">
      <alignment horizontal="left" vertical="center" wrapText="1"/>
    </xf>
    <xf numFmtId="0" fontId="29" fillId="0" borderId="36" xfId="0" applyFont="1" applyBorder="1" applyAlignment="1">
      <alignment horizontal="center"/>
    </xf>
    <xf numFmtId="0" fontId="29" fillId="0" borderId="74" xfId="0" applyFont="1" applyBorder="1" applyAlignment="1">
      <alignment horizontal="center"/>
    </xf>
    <xf numFmtId="0" fontId="29" fillId="0" borderId="88" xfId="0" applyFont="1" applyBorder="1" applyAlignment="1">
      <alignment horizontal="center"/>
    </xf>
    <xf numFmtId="0" fontId="29" fillId="0" borderId="0" xfId="0" applyFont="1" applyAlignment="1">
      <alignment horizontal="center"/>
    </xf>
    <xf numFmtId="0" fontId="48" fillId="0" borderId="38" xfId="0" applyFont="1" applyBorder="1" applyAlignment="1">
      <alignment horizontal="center" vertical="center" textRotation="90" wrapText="1"/>
    </xf>
    <xf numFmtId="0" fontId="48" fillId="0" borderId="37" xfId="0" applyFont="1" applyBorder="1" applyAlignment="1">
      <alignment horizontal="center" vertical="center" textRotation="90" wrapText="1"/>
    </xf>
    <xf numFmtId="0" fontId="22" fillId="0" borderId="75" xfId="0" applyFont="1" applyBorder="1" applyAlignment="1">
      <alignment horizontal="center" vertical="center" wrapText="1"/>
    </xf>
    <xf numFmtId="0" fontId="22" fillId="0" borderId="87" xfId="0" applyFont="1" applyBorder="1" applyAlignment="1">
      <alignment horizontal="center" vertical="center" wrapText="1"/>
    </xf>
    <xf numFmtId="0" fontId="22" fillId="0" borderId="54" xfId="35" applyFont="1" applyBorder="1" applyAlignment="1">
      <alignment horizontal="right" vertical="center"/>
    </xf>
    <xf numFmtId="0" fontId="22" fillId="0" borderId="55" xfId="35" applyFont="1" applyBorder="1" applyAlignment="1">
      <alignment horizontal="right" vertical="center"/>
    </xf>
    <xf numFmtId="0" fontId="22" fillId="0" borderId="56" xfId="35" applyFont="1" applyBorder="1" applyAlignment="1">
      <alignment horizontal="right" vertical="center"/>
    </xf>
    <xf numFmtId="0" fontId="22" fillId="0" borderId="60" xfId="35" applyFont="1" applyBorder="1" applyAlignment="1">
      <alignment vertical="center" wrapText="1"/>
    </xf>
    <xf numFmtId="0" fontId="22" fillId="0" borderId="54" xfId="35" applyFont="1" applyBorder="1" applyAlignment="1">
      <alignment vertical="center" wrapText="1"/>
    </xf>
    <xf numFmtId="0" fontId="12" fillId="0" borderId="60" xfId="35" applyBorder="1" applyAlignment="1">
      <alignment vertical="center"/>
    </xf>
    <xf numFmtId="0" fontId="12" fillId="0" borderId="54" xfId="35" applyBorder="1" applyAlignment="1">
      <alignment vertical="center"/>
    </xf>
    <xf numFmtId="0" fontId="12" fillId="0" borderId="54" xfId="35" applyBorder="1" applyAlignment="1">
      <alignment horizontal="left" vertical="center"/>
    </xf>
    <xf numFmtId="0" fontId="12" fillId="0" borderId="55" xfId="35" applyBorder="1" applyAlignment="1">
      <alignment horizontal="left" vertical="center"/>
    </xf>
    <xf numFmtId="0" fontId="12" fillId="0" borderId="56" xfId="35" applyBorder="1" applyAlignment="1">
      <alignment horizontal="left" vertical="center"/>
    </xf>
    <xf numFmtId="0" fontId="22" fillId="0" borderId="0" xfId="0" applyFont="1" applyAlignment="1">
      <alignment horizontal="left" vertical="center"/>
    </xf>
    <xf numFmtId="0" fontId="22" fillId="24" borderId="54" xfId="35" applyFont="1" applyFill="1" applyBorder="1" applyAlignment="1">
      <alignment horizontal="right" vertical="center"/>
    </xf>
    <xf numFmtId="0" fontId="22" fillId="24" borderId="55" xfId="35" applyFont="1" applyFill="1" applyBorder="1" applyAlignment="1">
      <alignment horizontal="right" vertical="center"/>
    </xf>
    <xf numFmtId="0" fontId="22" fillId="24" borderId="56" xfId="35" applyFont="1" applyFill="1" applyBorder="1" applyAlignment="1">
      <alignment horizontal="right" vertical="center"/>
    </xf>
    <xf numFmtId="0" fontId="22" fillId="24" borderId="54" xfId="35" applyFont="1" applyFill="1" applyBorder="1" applyAlignment="1">
      <alignment horizontal="left" vertical="center"/>
    </xf>
    <xf numFmtId="0" fontId="22" fillId="24" borderId="55" xfId="35" applyFont="1" applyFill="1" applyBorder="1" applyAlignment="1">
      <alignment horizontal="left" vertical="center"/>
    </xf>
    <xf numFmtId="0" fontId="22" fillId="24" borderId="56" xfId="35" applyFont="1" applyFill="1" applyBorder="1" applyAlignment="1">
      <alignment horizontal="left" vertical="center"/>
    </xf>
    <xf numFmtId="0" fontId="22" fillId="24" borderId="70" xfId="35" applyFont="1" applyFill="1" applyBorder="1" applyAlignment="1">
      <alignment horizontal="right" vertical="center"/>
    </xf>
    <xf numFmtId="0" fontId="22" fillId="24" borderId="71" xfId="35" applyFont="1" applyFill="1" applyBorder="1" applyAlignment="1">
      <alignment horizontal="right" vertical="center"/>
    </xf>
    <xf numFmtId="0" fontId="22" fillId="24" borderId="72" xfId="35" applyFont="1" applyFill="1" applyBorder="1" applyAlignment="1">
      <alignment horizontal="right" vertical="center"/>
    </xf>
    <xf numFmtId="0" fontId="12" fillId="0" borderId="54" xfId="35" applyBorder="1" applyAlignment="1">
      <alignment horizontal="left" vertical="center" wrapText="1"/>
    </xf>
    <xf numFmtId="0" fontId="12" fillId="0" borderId="55" xfId="35" applyBorder="1" applyAlignment="1">
      <alignment horizontal="left" vertical="center" wrapText="1"/>
    </xf>
    <xf numFmtId="0" fontId="12" fillId="0" borderId="56" xfId="35" applyBorder="1" applyAlignment="1">
      <alignment horizontal="left" vertical="center" wrapText="1"/>
    </xf>
    <xf numFmtId="0" fontId="12" fillId="0" borderId="66" xfId="35" applyBorder="1" applyAlignment="1">
      <alignment horizontal="left" vertical="center" wrapText="1"/>
    </xf>
    <xf numFmtId="0" fontId="12" fillId="0" borderId="54" xfId="35" applyBorder="1" applyAlignment="1">
      <alignment vertical="center" wrapText="1"/>
    </xf>
    <xf numFmtId="0" fontId="12" fillId="0" borderId="55" xfId="35" applyBorder="1" applyAlignment="1">
      <alignment vertical="center" wrapText="1"/>
    </xf>
    <xf numFmtId="0" fontId="22" fillId="0" borderId="0" xfId="0" applyFont="1" applyAlignment="1">
      <alignment horizontal="center" vertical="center"/>
    </xf>
    <xf numFmtId="0" fontId="22" fillId="0" borderId="54" xfId="35" applyFont="1" applyBorder="1" applyAlignment="1">
      <alignment vertical="center"/>
    </xf>
    <xf numFmtId="0" fontId="22" fillId="0" borderId="55" xfId="35" applyFont="1" applyBorder="1" applyAlignment="1">
      <alignment vertical="center"/>
    </xf>
    <xf numFmtId="0" fontId="22" fillId="0" borderId="56" xfId="35" applyFont="1" applyBorder="1" applyAlignment="1">
      <alignment vertical="center"/>
    </xf>
    <xf numFmtId="166" fontId="22" fillId="0" borderId="51" xfId="35" applyNumberFormat="1" applyFont="1" applyBorder="1" applyAlignment="1">
      <alignment horizontal="left" vertical="center" wrapText="1"/>
    </xf>
    <xf numFmtId="166" fontId="22" fillId="0" borderId="52" xfId="35" applyNumberFormat="1" applyFont="1" applyBorder="1" applyAlignment="1">
      <alignment horizontal="left" vertical="center" wrapText="1"/>
    </xf>
    <xf numFmtId="167" fontId="12" fillId="33" borderId="51" xfId="35" applyNumberFormat="1" applyFill="1" applyBorder="1" applyAlignment="1" applyProtection="1">
      <alignment horizontal="center" vertical="center"/>
      <protection locked="0"/>
    </xf>
    <xf numFmtId="167" fontId="12" fillId="33" borderId="52" xfId="35" applyNumberFormat="1" applyFill="1" applyBorder="1" applyAlignment="1" applyProtection="1">
      <alignment horizontal="center" vertical="center"/>
      <protection locked="0"/>
    </xf>
    <xf numFmtId="167" fontId="12" fillId="33" borderId="53" xfId="35" applyNumberFormat="1" applyFill="1" applyBorder="1" applyAlignment="1" applyProtection="1">
      <alignment horizontal="center" vertical="center"/>
      <protection locked="0"/>
    </xf>
    <xf numFmtId="166" fontId="12" fillId="0" borderId="11" xfId="35" applyNumberFormat="1" applyBorder="1" applyAlignment="1">
      <alignment horizontal="center" vertical="center"/>
    </xf>
    <xf numFmtId="167" fontId="22" fillId="0" borderId="11" xfId="0" applyNumberFormat="1" applyFont="1" applyBorder="1" applyAlignment="1">
      <alignment horizontal="center" vertical="center"/>
    </xf>
    <xf numFmtId="0" fontId="38" fillId="0" borderId="0" xfId="0" applyFont="1" applyAlignment="1">
      <alignment horizontal="left" vertical="center" wrapText="1"/>
    </xf>
    <xf numFmtId="0" fontId="22" fillId="0" borderId="51" xfId="35" applyFont="1" applyBorder="1" applyAlignment="1">
      <alignment vertical="center"/>
    </xf>
    <xf numFmtId="0" fontId="22" fillId="0" borderId="52" xfId="35" applyFont="1" applyBorder="1" applyAlignment="1">
      <alignment vertical="center"/>
    </xf>
    <xf numFmtId="0" fontId="12" fillId="0" borderId="15" xfId="35" applyBorder="1" applyAlignment="1">
      <alignment vertical="center"/>
    </xf>
    <xf numFmtId="0" fontId="12" fillId="0" borderId="65" xfId="35" applyBorder="1" applyAlignment="1">
      <alignment vertical="center"/>
    </xf>
    <xf numFmtId="166" fontId="12" fillId="33" borderId="11" xfId="35" applyNumberFormat="1" applyFill="1" applyBorder="1" applyAlignment="1" applyProtection="1">
      <alignment horizontal="center" vertical="center"/>
      <protection locked="0"/>
    </xf>
    <xf numFmtId="166" fontId="22" fillId="0" borderId="53" xfId="35" applyNumberFormat="1" applyFont="1" applyBorder="1" applyAlignment="1">
      <alignment horizontal="left" vertical="center" wrapText="1"/>
    </xf>
    <xf numFmtId="167" fontId="22" fillId="33" borderId="51" xfId="35" applyNumberFormat="1" applyFont="1" applyFill="1" applyBorder="1" applyAlignment="1" applyProtection="1">
      <alignment horizontal="center" vertical="center"/>
      <protection locked="0"/>
    </xf>
    <xf numFmtId="167" fontId="22" fillId="33" borderId="52" xfId="35" applyNumberFormat="1" applyFont="1" applyFill="1" applyBorder="1" applyAlignment="1" applyProtection="1">
      <alignment horizontal="center" vertical="center"/>
      <protection locked="0"/>
    </xf>
    <xf numFmtId="167" fontId="22" fillId="33" borderId="53" xfId="35" applyNumberFormat="1" applyFont="1" applyFill="1" applyBorder="1" applyAlignment="1" applyProtection="1">
      <alignment horizontal="center" vertical="center"/>
      <protection locked="0"/>
    </xf>
    <xf numFmtId="0" fontId="22" fillId="0" borderId="67" xfId="0" applyFont="1" applyBorder="1" applyAlignment="1">
      <alignment horizontal="left" vertical="center"/>
    </xf>
    <xf numFmtId="0" fontId="22" fillId="0" borderId="10" xfId="35" applyFont="1" applyBorder="1" applyAlignment="1">
      <alignment horizontal="right" vertical="center"/>
    </xf>
    <xf numFmtId="0" fontId="12" fillId="0" borderId="10" xfId="35" applyBorder="1" applyAlignment="1">
      <alignment vertical="center"/>
    </xf>
    <xf numFmtId="0" fontId="22" fillId="24" borderId="10" xfId="35" applyFont="1" applyFill="1" applyBorder="1" applyAlignment="1">
      <alignment horizontal="right" vertical="center"/>
    </xf>
    <xf numFmtId="0" fontId="22" fillId="0" borderId="11" xfId="35" applyFont="1" applyBorder="1" applyAlignment="1">
      <alignment vertical="center"/>
    </xf>
    <xf numFmtId="0" fontId="22" fillId="0" borderId="15" xfId="35" applyFont="1" applyBorder="1" applyAlignment="1">
      <alignment vertical="center"/>
    </xf>
    <xf numFmtId="0" fontId="22" fillId="0" borderId="10" xfId="35" applyFont="1" applyBorder="1" applyAlignment="1">
      <alignment vertical="center"/>
    </xf>
    <xf numFmtId="0" fontId="38" fillId="0" borderId="0" xfId="0" applyFont="1" applyAlignment="1">
      <alignment vertical="center" wrapText="1"/>
    </xf>
    <xf numFmtId="0" fontId="40" fillId="0" borderId="0" xfId="0" applyFont="1" applyAlignment="1">
      <alignment vertical="center"/>
    </xf>
    <xf numFmtId="167" fontId="22" fillId="0" borderId="64" xfId="0" applyNumberFormat="1" applyFont="1" applyBorder="1" applyAlignment="1">
      <alignment horizontal="center" vertical="center"/>
    </xf>
    <xf numFmtId="166" fontId="12" fillId="33" borderId="21" xfId="35" applyNumberFormat="1" applyFill="1" applyBorder="1" applyAlignment="1" applyProtection="1">
      <alignment horizontal="center" vertical="center"/>
      <protection locked="0"/>
    </xf>
    <xf numFmtId="166" fontId="22" fillId="0" borderId="11" xfId="35" applyNumberFormat="1" applyFont="1" applyBorder="1" applyAlignment="1">
      <alignment horizontal="left" vertical="center" wrapText="1"/>
    </xf>
    <xf numFmtId="0" fontId="12" fillId="0" borderId="14" xfId="35" applyBorder="1" applyAlignment="1">
      <alignment vertical="center" wrapText="1"/>
    </xf>
    <xf numFmtId="0" fontId="12" fillId="0" borderId="34" xfId="35" applyBorder="1" applyAlignment="1">
      <alignment vertical="center" wrapText="1"/>
    </xf>
    <xf numFmtId="0" fontId="12" fillId="0" borderId="33" xfId="35" applyBorder="1" applyAlignment="1">
      <alignment vertical="center" wrapText="1"/>
    </xf>
    <xf numFmtId="0" fontId="12" fillId="0" borderId="14" xfId="35" applyBorder="1" applyAlignment="1">
      <alignment horizontal="left" vertical="center"/>
    </xf>
    <xf numFmtId="0" fontId="12" fillId="0" borderId="34" xfId="35" applyBorder="1" applyAlignment="1">
      <alignment horizontal="left" vertical="center"/>
    </xf>
    <xf numFmtId="0" fontId="12" fillId="0" borderId="33" xfId="35" applyBorder="1" applyAlignment="1">
      <alignment horizontal="left" vertical="center"/>
    </xf>
    <xf numFmtId="0" fontId="21" fillId="0" borderId="0" xfId="0" applyFont="1" applyAlignment="1">
      <alignment horizontal="right"/>
    </xf>
    <xf numFmtId="0" fontId="22" fillId="0" borderId="10" xfId="35" applyFont="1" applyBorder="1" applyAlignment="1">
      <alignment vertical="center" wrapText="1"/>
    </xf>
    <xf numFmtId="0" fontId="22" fillId="0" borderId="14" xfId="35" applyFont="1" applyBorder="1" applyAlignment="1">
      <alignment vertical="center" wrapText="1"/>
    </xf>
    <xf numFmtId="0" fontId="22" fillId="24" borderId="10" xfId="35" applyFont="1" applyFill="1" applyBorder="1" applyAlignment="1">
      <alignment horizontal="left" vertical="center"/>
    </xf>
    <xf numFmtId="167" fontId="22" fillId="0" borderId="51" xfId="0" applyNumberFormat="1" applyFont="1" applyBorder="1" applyAlignment="1">
      <alignment horizontal="center" vertical="center"/>
    </xf>
    <xf numFmtId="167" fontId="22" fillId="0" borderId="53" xfId="0" applyNumberFormat="1" applyFont="1" applyBorder="1" applyAlignment="1">
      <alignment horizontal="center" vertical="center"/>
    </xf>
    <xf numFmtId="0" fontId="36" fillId="28" borderId="0" xfId="0" applyFont="1" applyFill="1" applyAlignment="1">
      <alignment horizontal="left" vertical="center" indent="2"/>
    </xf>
    <xf numFmtId="0" fontId="33" fillId="27" borderId="39" xfId="0" applyFont="1" applyFill="1" applyBorder="1" applyAlignment="1">
      <alignment horizontal="left" vertical="center"/>
    </xf>
    <xf numFmtId="0" fontId="33" fillId="27" borderId="86" xfId="0" applyFont="1" applyFill="1" applyBorder="1" applyAlignment="1">
      <alignment horizontal="left" vertical="center"/>
    </xf>
    <xf numFmtId="4" fontId="33" fillId="28" borderId="0" xfId="0" applyNumberFormat="1" applyFont="1" applyFill="1" applyAlignment="1">
      <alignment horizontal="left" indent="2"/>
    </xf>
    <xf numFmtId="0" fontId="22" fillId="0" borderId="57" xfId="0" applyFont="1" applyBorder="1" applyAlignment="1">
      <alignment horizontal="left" vertical="center"/>
    </xf>
    <xf numFmtId="0" fontId="22" fillId="0" borderId="58" xfId="0" applyFont="1" applyBorder="1" applyAlignment="1">
      <alignment horizontal="left" vertical="center"/>
    </xf>
    <xf numFmtId="0" fontId="22" fillId="0" borderId="91" xfId="0" applyFont="1" applyBorder="1" applyAlignment="1">
      <alignment horizontal="left" vertical="center"/>
    </xf>
    <xf numFmtId="0" fontId="22" fillId="0" borderId="48" xfId="0" applyFont="1" applyBorder="1" applyAlignment="1">
      <alignment horizontal="left" vertical="center"/>
    </xf>
    <xf numFmtId="0" fontId="49" fillId="0" borderId="0" xfId="0" applyFont="1" applyAlignment="1">
      <alignment horizontal="center" wrapText="1"/>
    </xf>
    <xf numFmtId="0" fontId="54" fillId="0" borderId="0" xfId="0" applyFont="1" applyAlignment="1">
      <alignment horizontal="center" wrapText="1"/>
    </xf>
    <xf numFmtId="0" fontId="34" fillId="0" borderId="0" xfId="0" applyFont="1" applyAlignment="1">
      <alignment horizontal="center"/>
    </xf>
    <xf numFmtId="0" fontId="29" fillId="31" borderId="0" xfId="0" applyFont="1" applyFill="1" applyAlignment="1">
      <alignment horizontal="left" wrapText="1"/>
    </xf>
    <xf numFmtId="0" fontId="29" fillId="0" borderId="43" xfId="0" applyFont="1" applyBorder="1" applyAlignment="1">
      <alignment horizontal="left" vertical="center" wrapText="1"/>
    </xf>
    <xf numFmtId="49" fontId="29" fillId="0" borderId="0" xfId="0" applyNumberFormat="1" applyFont="1" applyAlignment="1">
      <alignment horizontal="left" wrapText="1"/>
    </xf>
    <xf numFmtId="0" fontId="29" fillId="0" borderId="0" xfId="0" applyFont="1" applyAlignment="1">
      <alignment horizontal="left" vertical="center" wrapText="1"/>
    </xf>
    <xf numFmtId="0" fontId="29" fillId="0" borderId="17" xfId="0" applyFont="1" applyBorder="1" applyAlignment="1">
      <alignment horizontal="center" vertical="center" wrapText="1"/>
    </xf>
    <xf numFmtId="0" fontId="21" fillId="0" borderId="0" xfId="0" applyFont="1" applyAlignment="1">
      <alignment horizontal="left"/>
    </xf>
    <xf numFmtId="0" fontId="12" fillId="0" borderId="11" xfId="0" applyFont="1" applyBorder="1" applyAlignment="1">
      <alignment horizontal="center"/>
    </xf>
    <xf numFmtId="172" fontId="29" fillId="31" borderId="51" xfId="0" applyNumberFormat="1" applyFont="1" applyFill="1" applyBorder="1" applyAlignment="1" applyProtection="1">
      <alignment horizontal="center"/>
      <protection locked="0"/>
    </xf>
    <xf numFmtId="172" fontId="29" fillId="31" borderId="52" xfId="0" applyNumberFormat="1" applyFont="1" applyFill="1" applyBorder="1" applyAlignment="1" applyProtection="1">
      <alignment horizontal="center"/>
      <protection locked="0"/>
    </xf>
    <xf numFmtId="172" fontId="29" fillId="31" borderId="53" xfId="0" applyNumberFormat="1" applyFont="1" applyFill="1" applyBorder="1" applyAlignment="1" applyProtection="1">
      <alignment horizontal="center"/>
      <protection locked="0"/>
    </xf>
    <xf numFmtId="0" fontId="34" fillId="0" borderId="0" xfId="0" applyFont="1" applyAlignment="1">
      <alignment horizontal="left"/>
    </xf>
    <xf numFmtId="49" fontId="29" fillId="0" borderId="0" xfId="0" applyNumberFormat="1" applyFont="1" applyAlignment="1">
      <alignment vertical="center" wrapText="1"/>
    </xf>
    <xf numFmtId="0" fontId="33" fillId="28" borderId="45" xfId="0" applyFont="1" applyFill="1" applyBorder="1" applyAlignment="1">
      <alignment horizontal="center" vertical="center"/>
    </xf>
    <xf numFmtId="0" fontId="22" fillId="0" borderId="39" xfId="0" applyFont="1" applyBorder="1" applyAlignment="1">
      <alignment horizontal="left" vertical="center"/>
    </xf>
    <xf numFmtId="0" fontId="22" fillId="0" borderId="40" xfId="0" applyFont="1" applyBorder="1" applyAlignment="1">
      <alignment horizontal="left" vertical="center"/>
    </xf>
    <xf numFmtId="0" fontId="22" fillId="0" borderId="92" xfId="0" applyFont="1" applyBorder="1" applyAlignment="1">
      <alignment horizontal="left" vertical="center"/>
    </xf>
    <xf numFmtId="172" fontId="34" fillId="0" borderId="0" xfId="0" applyNumberFormat="1" applyFont="1" applyAlignment="1">
      <alignment horizontal="left"/>
    </xf>
    <xf numFmtId="0" fontId="33" fillId="27" borderId="39" xfId="0" applyFont="1" applyFill="1" applyBorder="1" applyAlignment="1">
      <alignment horizontal="left" vertical="center" wrapText="1"/>
    </xf>
    <xf numFmtId="0" fontId="33" fillId="27" borderId="40" xfId="0" applyFont="1" applyFill="1" applyBorder="1" applyAlignment="1">
      <alignment horizontal="left" vertical="center" wrapText="1"/>
    </xf>
    <xf numFmtId="0" fontId="22" fillId="0" borderId="18" xfId="0" applyFont="1" applyBorder="1" applyAlignment="1">
      <alignment horizontal="left" vertical="center"/>
    </xf>
    <xf numFmtId="49" fontId="22" fillId="0" borderId="45" xfId="0" applyNumberFormat="1" applyFont="1" applyBorder="1" applyAlignment="1">
      <alignment horizontal="left" vertical="center"/>
    </xf>
    <xf numFmtId="0" fontId="22" fillId="0" borderId="46" xfId="0" applyFont="1" applyBorder="1" applyAlignment="1">
      <alignment horizontal="left" vertical="center"/>
    </xf>
    <xf numFmtId="9" fontId="34" fillId="31" borderId="0" xfId="55" applyFont="1" applyFill="1" applyAlignment="1">
      <alignment horizontal="right" vertical="center"/>
    </xf>
    <xf numFmtId="49" fontId="22" fillId="0" borderId="46" xfId="0" applyNumberFormat="1" applyFont="1" applyBorder="1" applyAlignment="1">
      <alignment horizontal="left" vertical="center"/>
    </xf>
    <xf numFmtId="0" fontId="34" fillId="0" borderId="46" xfId="0" applyFont="1" applyBorder="1" applyAlignment="1">
      <alignment horizontal="left" vertical="center"/>
    </xf>
    <xf numFmtId="0" fontId="34" fillId="0" borderId="46" xfId="0" applyFont="1" applyBorder="1" applyAlignment="1">
      <alignment vertical="center"/>
    </xf>
    <xf numFmtId="0" fontId="22" fillId="31" borderId="51" xfId="0" applyFont="1" applyFill="1" applyBorder="1" applyAlignment="1">
      <alignment horizontal="left" vertical="center"/>
    </xf>
    <xf numFmtId="0" fontId="22" fillId="31" borderId="53" xfId="0" applyFont="1" applyFill="1" applyBorder="1" applyAlignment="1">
      <alignment horizontal="left" vertical="center"/>
    </xf>
  </cellXfs>
  <cellStyles count="56">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Euro" xfId="30" xr:uid="{00000000-0005-0000-0000-00001D000000}"/>
    <cellStyle name="Euro 2" xfId="47" xr:uid="{00000000-0005-0000-0000-00001E000000}"/>
    <cellStyle name="Euro 2 2" xfId="52" xr:uid="{00000000-0005-0000-0000-00001F000000}"/>
    <cellStyle name="Gut" xfId="31" builtinId="26" customBuiltin="1"/>
    <cellStyle name="Komma 2" xfId="48" xr:uid="{00000000-0005-0000-0000-000021000000}"/>
    <cellStyle name="Komma 2 2" xfId="53" xr:uid="{00000000-0005-0000-0000-000022000000}"/>
    <cellStyle name="Komma 3" xfId="49" xr:uid="{00000000-0005-0000-0000-000023000000}"/>
    <cellStyle name="Neutral" xfId="32" builtinId="28" customBuiltin="1"/>
    <cellStyle name="Notiz" xfId="33" builtinId="10" customBuiltin="1"/>
    <cellStyle name="Prozent" xfId="55" builtinId="5"/>
    <cellStyle name="Schlecht" xfId="34" builtinId="27" customBuiltin="1"/>
    <cellStyle name="Standard" xfId="0" builtinId="0"/>
    <cellStyle name="Standard 2" xfId="45" xr:uid="{00000000-0005-0000-0000-000028000000}"/>
    <cellStyle name="Standard 3" xfId="46" xr:uid="{00000000-0005-0000-0000-000029000000}"/>
    <cellStyle name="Standard 3 2" xfId="51" xr:uid="{00000000-0005-0000-0000-00002A000000}"/>
    <cellStyle name="Standard 4" xfId="50" xr:uid="{00000000-0005-0000-0000-00002B000000}"/>
    <cellStyle name="Standard 5" xfId="54" xr:uid="{8A88B318-DBE9-4180-A3C6-CB7E2D98637C}"/>
    <cellStyle name="Standard_STD_SATZ" xfId="35" xr:uid="{00000000-0005-0000-0000-00002C000000}"/>
    <cellStyle name="Überschrift" xfId="36" builtinId="15" customBuiltin="1"/>
    <cellStyle name="Überschrift 1" xfId="37" builtinId="16" customBuiltin="1"/>
    <cellStyle name="Überschrift 2" xfId="38" builtinId="17" customBuiltin="1"/>
    <cellStyle name="Überschrift 3" xfId="39" builtinId="18" customBuiltin="1"/>
    <cellStyle name="Überschrift 4" xfId="40" builtinId="19" customBuiltin="1"/>
    <cellStyle name="Verknüpfte Zelle" xfId="41" builtinId="24" customBuiltin="1"/>
    <cellStyle name="Währung" xfId="42" builtinId="4"/>
    <cellStyle name="Warnender Text" xfId="43" builtinId="11" customBuiltin="1"/>
    <cellStyle name="Zelle überprüfen" xfId="44" builtinId="23" customBuiltin="1"/>
  </cellStyles>
  <dxfs count="83">
    <dxf>
      <font>
        <b/>
      </font>
    </dxf>
    <dxf>
      <font>
        <b val="0"/>
        <condense val="0"/>
        <extend val="0"/>
        <sz val="11"/>
        <color indexed="8"/>
      </font>
      <fill>
        <patternFill patternType="solid">
          <fgColor indexed="49"/>
          <bgColor indexed="11"/>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49"/>
          <bgColor indexed="11"/>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49"/>
          <bgColor indexed="11"/>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60"/>
          <bgColor indexed="10"/>
        </patternFill>
      </fill>
    </dxf>
    <dxf>
      <font>
        <sz val="10"/>
      </font>
    </dxf>
    <dxf>
      <font>
        <sz val="10"/>
      </font>
    </dxf>
    <dxf>
      <font>
        <sz val="10"/>
      </font>
    </dxf>
    <dxf>
      <font>
        <sz val="10"/>
      </font>
    </dxf>
    <dxf>
      <font>
        <sz val="10"/>
      </font>
    </dxf>
    <dxf>
      <font>
        <sz val="10"/>
      </font>
    </dxf>
    <dxf>
      <numFmt numFmtId="172" formatCode="#,##0.00\ &quot;€&quot;"/>
    </dxf>
    <dxf>
      <font>
        <name val="Arial"/>
        <scheme val="none"/>
      </font>
    </dxf>
    <dxf>
      <font>
        <name val="Arial"/>
        <scheme val="none"/>
      </font>
    </dxf>
    <dxf>
      <font>
        <name val="Arial"/>
        <scheme val="none"/>
      </font>
    </dxf>
    <dxf>
      <font>
        <name val="Arial"/>
        <scheme val="none"/>
      </font>
    </dxf>
    <dxf>
      <font>
        <name val="Arial"/>
        <scheme val="none"/>
      </font>
    </dxf>
    <dxf>
      <alignment horizontal="right" indent="5" readingOrder="0"/>
    </dxf>
    <dxf>
      <font>
        <b val="0"/>
        <i val="0"/>
        <strike val="0"/>
        <condense val="0"/>
        <extend val="0"/>
        <outline val="0"/>
        <shadow val="0"/>
        <u val="none"/>
        <vertAlign val="baseline"/>
        <sz val="10"/>
        <color auto="1"/>
        <name val="Arial"/>
        <family val="2"/>
        <scheme val="none"/>
      </font>
      <numFmt numFmtId="172" formatCode="#,##0.00\ &quot;€&quo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2" formatCode="#,##0.00\ &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172" formatCode="#,##0.00\ &quot;€&quo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2" formatCode="#,##0.00\ &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174" formatCode="_-* #,##0.00\ [$€-407]_-;\-* #,##0.00\ [$€-407]_-;_-* &quot;-&quot;??\ [$€-407]_-;_-@_-"/>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4" formatCode="_-* #,##0.00\ [$€-407]_-;\-* #,##0.00\ [$€-407]_-;_-* &quot;-&quot;??\ [$€-407]_-;_-@_-"/>
      <alignment horizontal="lef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4" formatCode="#,##0.00"/>
      <alignment horizontal="righ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alignment horizontal="right" vertical="bottom"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righ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4" formatCode="#,##0.00"/>
      <alignment horizontal="righ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4" formatCode="#,##0.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4" formatCode="#,##0.00"/>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1"/>
        <charset val="1"/>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protection locked="1" hidden="0"/>
    </dxf>
    <dxf>
      <font>
        <b val="0"/>
        <i val="0"/>
        <strike val="0"/>
        <condense val="0"/>
        <extend val="0"/>
        <outline val="0"/>
        <shadow val="0"/>
        <u val="none"/>
        <vertAlign val="baseline"/>
        <sz val="10"/>
        <color auto="1"/>
        <name val="Arial"/>
        <family val="2"/>
        <scheme val="none"/>
      </font>
      <numFmt numFmtId="30" formatCode="@"/>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30" formatCode="@"/>
      <fill>
        <patternFill patternType="none">
          <fgColor indexed="64"/>
          <bgColor auto="1"/>
        </patternFill>
      </fill>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strike val="0"/>
        <outline val="0"/>
        <shadow val="0"/>
        <u val="none"/>
        <vertAlign val="baseline"/>
        <sz val="10"/>
        <name val="Arial"/>
        <scheme val="none"/>
      </font>
      <protection locked="1" hidden="0"/>
    </dxf>
    <dxf>
      <border outline="0">
        <left style="thin">
          <color indexed="64"/>
        </left>
        <right style="thin">
          <color indexed="64"/>
        </right>
        <top style="thin">
          <color indexed="64"/>
        </top>
        <bottom style="thin">
          <color indexed="64"/>
        </bottom>
      </border>
    </dxf>
    <dxf>
      <font>
        <strike val="0"/>
        <outline val="0"/>
        <shadow val="0"/>
        <u val="none"/>
        <vertAlign val="baseline"/>
        <sz val="10"/>
        <name val="Arial"/>
        <scheme val="none"/>
      </font>
      <protection locked="1" hidden="0"/>
    </dxf>
    <dxf>
      <font>
        <strike val="0"/>
        <outline val="0"/>
        <shadow val="0"/>
        <u val="none"/>
        <vertAlign val="baseline"/>
        <sz val="10"/>
        <name val="Arial"/>
        <scheme val="none"/>
      </font>
      <fill>
        <patternFill patternType="solid">
          <fgColor indexed="64"/>
          <bgColor theme="3"/>
        </patternFill>
      </fill>
      <alignment horizontal="left" vertical="center" textRotation="0" indent="0" justifyLastLine="0" shrinkToFit="0" readingOrder="0"/>
      <protection locked="1" hidden="0"/>
    </dxf>
    <dxf>
      <font>
        <b val="0"/>
        <strike val="0"/>
        <outline val="0"/>
        <shadow val="0"/>
        <u val="none"/>
        <vertAlign val="baseline"/>
        <sz val="10"/>
        <color auto="1"/>
        <name val="Arial"/>
        <scheme val="none"/>
      </font>
      <numFmt numFmtId="172" formatCode="#,##0.00\ &quot;€&quot;"/>
      <fill>
        <patternFill patternType="none">
          <fgColor indexed="64"/>
          <bgColor auto="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0"/>
    </dxf>
    <dxf>
      <font>
        <b val="0"/>
        <strike val="0"/>
        <outline val="0"/>
        <shadow val="0"/>
        <u val="none"/>
        <vertAlign val="baseline"/>
        <sz val="10"/>
        <color auto="1"/>
        <name val="Arial"/>
        <scheme val="none"/>
      </font>
      <numFmt numFmtId="4" formatCode="#,##0.00"/>
      <fill>
        <patternFill patternType="solid">
          <fgColor indexed="31"/>
          <bgColor indexed="22"/>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0"/>
        <color indexed="8"/>
        <name val="Arial"/>
        <scheme val="none"/>
      </font>
      <fill>
        <patternFill patternType="solid">
          <fgColor indexed="64"/>
          <bgColor rgb="FFFFFF00"/>
        </patternFill>
      </fill>
      <alignment horizontal="left"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fill>
        <patternFill patternType="solid">
          <fgColor indexed="64"/>
          <bgColor rgb="FFFFFF00"/>
        </patternFill>
      </fill>
      <alignment horizontal="left" vertical="center" textRotation="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numFmt numFmtId="1" formatCode="0"/>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alignment horizontal="left" vertical="bottom" textRotation="0" wrapText="0" relativeIndent="1"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numFmt numFmtId="0" formatCode="Genera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dxf>
    <dxf>
      <border>
        <bottom style="thin">
          <color theme="0"/>
        </bottom>
      </border>
    </dxf>
    <dxf>
      <font>
        <strike val="0"/>
        <outline val="0"/>
        <shadow val="0"/>
        <u val="none"/>
        <vertAlign val="baseline"/>
        <sz val="10"/>
        <name val="Arial"/>
        <scheme val="none"/>
      </font>
      <alignment horizontal="center" vertical="center" textRotation="0" wrapText="1" indent="0" justifyLastLine="0" shrinkToFit="0" readingOrder="0"/>
      <border diagonalUp="0" diagonalDown="0" outline="0">
        <left/>
        <right/>
        <top/>
        <bottom/>
      </border>
    </dxf>
    <dxf>
      <font>
        <b val="0"/>
        <i val="0"/>
        <strike val="0"/>
        <color theme="0"/>
      </font>
      <fill>
        <patternFill patternType="solid">
          <fgColor auto="1"/>
          <bgColor rgb="FF376BB2"/>
        </patternFill>
      </fill>
      <border>
        <left style="thin">
          <color auto="1"/>
        </left>
        <right style="thin">
          <color auto="1"/>
        </right>
        <top style="thin">
          <color auto="1"/>
        </top>
        <bottom style="thin">
          <color auto="1"/>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fill>
        <patternFill patternType="solid">
          <fgColor theme="4" tint="0.79998168889431442"/>
          <bgColor theme="4" tint="0.79998168889431442"/>
        </patternFill>
      </fill>
    </dxf>
    <dxf>
      <font>
        <b/>
        <color theme="1"/>
      </font>
    </dxf>
    <dxf>
      <font>
        <b/>
        <color theme="1"/>
      </font>
      <fill>
        <patternFill patternType="solid">
          <fgColor theme="4" tint="0.59999389629810485"/>
          <bgColor theme="4" tint="0.59999389629810485"/>
        </patternFill>
      </fill>
    </dxf>
    <dxf>
      <font>
        <b/>
        <color theme="1"/>
      </font>
      <border>
        <left style="medium">
          <color theme="4" tint="0.59999389629810485"/>
        </left>
        <right style="medium">
          <color theme="4" tint="0.59999389629810485"/>
        </right>
        <top style="medium">
          <color theme="4" tint="0.59999389629810485"/>
        </top>
        <bottom style="medium">
          <color theme="4" tint="0.59999389629810485"/>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horizontal style="thin">
          <color theme="4" tint="0.39997558519241921"/>
        </horizontal>
      </border>
    </dxf>
    <dxf>
      <font>
        <b/>
        <color theme="1"/>
      </font>
      <border>
        <top style="thin">
          <color theme="4" tint="-0.249977111117893"/>
        </top>
        <bottom style="medium">
          <color theme="4" tint="-0.249977111117893"/>
        </bottom>
      </border>
    </dxf>
    <dxf>
      <font>
        <b/>
        <color theme="0"/>
      </font>
      <fill>
        <patternFill patternType="solid">
          <fgColor theme="4"/>
          <bgColor theme="4"/>
        </patternFill>
      </fill>
      <border>
        <top style="medium">
          <color theme="4" tint="-0.249977111117893"/>
        </top>
      </border>
    </dxf>
    <dxf>
      <font>
        <color theme="1"/>
      </font>
      <fill>
        <patternFill patternType="solid">
          <fgColor theme="3"/>
          <bgColor auto="1"/>
        </patternFill>
      </fill>
    </dxf>
  </dxfs>
  <tableStyles count="2" defaultTableStyle="TableStyleMedium9" defaultPivotStyle="PivotStyleLight16">
    <tableStyle name="PivotStyleMedium9 N&amp;N" table="0" count="12" xr9:uid="{00000000-0011-0000-FFFF-FFFF00000000}">
      <tableStyleElement type="wholeTable" dxfId="82"/>
      <tableStyleElement type="headerRow" dxfId="81"/>
      <tableStyleElement type="totalRow" dxfId="80"/>
      <tableStyleElement type="firstRowStripe" dxfId="79"/>
      <tableStyleElement type="firstColumnStripe" dxfId="78"/>
      <tableStyleElement type="firstSubtotalColumn" dxfId="77"/>
      <tableStyleElement type="firstSubtotalRow" dxfId="76"/>
      <tableStyleElement type="secondSubtotalRow" dxfId="75"/>
      <tableStyleElement type="firstRowSubheading" dxfId="74"/>
      <tableStyleElement type="secondRowSubheading" dxfId="73"/>
      <tableStyleElement type="pageFieldLabels" dxfId="72"/>
      <tableStyleElement type="pageFieldValues" dxfId="71"/>
    </tableStyle>
    <tableStyle name="PivotTable-Format N&amp;N" table="0" count="1" xr9:uid="{00000000-0011-0000-FFFF-FFFF01000000}">
      <tableStyleElement type="firstColumn" dxfId="7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mruColors>
      <color rgb="FFC0C0C0"/>
      <color rgb="FF376BB2"/>
      <color rgb="FF780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0070C0"/>
              </a:solidFill>
              <a:ln w="19050">
                <a:solidFill>
                  <a:schemeClr val="lt1"/>
                </a:solidFill>
              </a:ln>
              <a:effectLst/>
            </c:spPr>
            <c:extLst>
              <c:ext xmlns:c16="http://schemas.microsoft.com/office/drawing/2014/chart" uri="{C3380CC4-5D6E-409C-BE32-E72D297353CC}">
                <c16:uniqueId val="{00000001-08B1-4734-9F52-DFED23459C5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08B1-4734-9F52-DFED23459C53}"/>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08B1-4734-9F52-DFED23459C5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BA7-4563-96C2-FA3E902E3F5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F45-4BAA-9C80-62B5D6E8FBE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F45-4BAA-9C80-62B5D6E8FBE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F45-4BAA-9C80-62B5D6E8FBE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F45-4BAA-9C80-62B5D6E8FBEA}"/>
              </c:ext>
            </c:extLst>
          </c:dPt>
          <c:dLbls>
            <c:delete val="1"/>
          </c:dLbls>
          <c:cat>
            <c:strRef>
              <c:f>'GÜ UR Los 2'!$B$9:$B$11</c:f>
              <c:strCache>
                <c:ptCount val="3"/>
                <c:pt idx="0">
                  <c:v>Unterhaltsreinigung</c:v>
                </c:pt>
                <c:pt idx="1">
                  <c:v>Objektleitung</c:v>
                </c:pt>
                <c:pt idx="2">
                  <c:v>Sonderarbeiten</c:v>
                </c:pt>
              </c:strCache>
            </c:strRef>
          </c:cat>
          <c:val>
            <c:numRef>
              <c:f>'GÜ UR Los 2'!$C$9:$C$11</c:f>
              <c:numCache>
                <c:formatCode>_-* #,##0.00\ [$€-407]_-;\-* #,##0.00\ [$€-407]_-;_-* "-"??\ [$€-407]_-;_-@_-</c:formatCode>
                <c:ptCount val="3"/>
                <c:pt idx="0">
                  <c:v>0</c:v>
                </c:pt>
                <c:pt idx="1">
                  <c:v>0</c:v>
                </c:pt>
                <c:pt idx="2">
                  <c:v>0</c:v>
                </c:pt>
              </c:numCache>
            </c:numRef>
          </c:val>
          <c:extLst>
            <c:ext xmlns:c16="http://schemas.microsoft.com/office/drawing/2014/chart" uri="{C3380CC4-5D6E-409C-BE32-E72D297353CC}">
              <c16:uniqueId val="{00000006-08B1-4734-9F52-DFED23459C53}"/>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6772157407025692"/>
          <c:y val="2.6311159380939451E-2"/>
          <c:w val="0.40569606253605789"/>
          <c:h val="0.94863498959181825"/>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0</xdr:colOff>
      <xdr:row>8</xdr:row>
      <xdr:rowOff>0</xdr:rowOff>
    </xdr:from>
    <xdr:ext cx="184731" cy="374141"/>
    <xdr:sp macro="" textlink="">
      <xdr:nvSpPr>
        <xdr:cNvPr id="2" name="Textfeld 1">
          <a:extLst>
            <a:ext uri="{FF2B5EF4-FFF2-40B4-BE49-F238E27FC236}">
              <a16:creationId xmlns:a16="http://schemas.microsoft.com/office/drawing/2014/main" id="{630AAF51-A20C-4E23-BC55-6EF08C72E81F}"/>
            </a:ext>
          </a:extLst>
        </xdr:cNvPr>
        <xdr:cNvSpPr txBox="1"/>
      </xdr:nvSpPr>
      <xdr:spPr>
        <a:xfrm>
          <a:off x="7581900"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4</xdr:col>
      <xdr:colOff>0</xdr:colOff>
      <xdr:row>8</xdr:row>
      <xdr:rowOff>0</xdr:rowOff>
    </xdr:from>
    <xdr:ext cx="184731" cy="374141"/>
    <xdr:sp macro="" textlink="">
      <xdr:nvSpPr>
        <xdr:cNvPr id="3" name="Textfeld 2">
          <a:extLst>
            <a:ext uri="{FF2B5EF4-FFF2-40B4-BE49-F238E27FC236}">
              <a16:creationId xmlns:a16="http://schemas.microsoft.com/office/drawing/2014/main" id="{E56DF4E4-D92F-4362-8CAA-4BCB4850A249}"/>
            </a:ext>
          </a:extLst>
        </xdr:cNvPr>
        <xdr:cNvSpPr txBox="1"/>
      </xdr:nvSpPr>
      <xdr:spPr>
        <a:xfrm>
          <a:off x="7581900"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4" name="Textfeld 3">
          <a:extLst>
            <a:ext uri="{FF2B5EF4-FFF2-40B4-BE49-F238E27FC236}">
              <a16:creationId xmlns:a16="http://schemas.microsoft.com/office/drawing/2014/main" id="{85F28ADE-C507-4244-991A-B20617946F02}"/>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5" name="Textfeld 4">
          <a:extLst>
            <a:ext uri="{FF2B5EF4-FFF2-40B4-BE49-F238E27FC236}">
              <a16:creationId xmlns:a16="http://schemas.microsoft.com/office/drawing/2014/main" id="{5098063B-9D03-41E8-BFC6-09D700732102}"/>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6" name="Textfeld 5">
          <a:extLst>
            <a:ext uri="{FF2B5EF4-FFF2-40B4-BE49-F238E27FC236}">
              <a16:creationId xmlns:a16="http://schemas.microsoft.com/office/drawing/2014/main" id="{44110C8E-F659-4270-8FE9-4457ACA993E2}"/>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7" name="Textfeld 6">
          <a:extLst>
            <a:ext uri="{FF2B5EF4-FFF2-40B4-BE49-F238E27FC236}">
              <a16:creationId xmlns:a16="http://schemas.microsoft.com/office/drawing/2014/main" id="{5E59E5F1-33B3-4B06-8485-CD2DDF8DA74C}"/>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13</xdr:row>
      <xdr:rowOff>0</xdr:rowOff>
    </xdr:from>
    <xdr:ext cx="184731" cy="374141"/>
    <xdr:sp macro="" textlink="">
      <xdr:nvSpPr>
        <xdr:cNvPr id="8" name="Textfeld 7">
          <a:extLst>
            <a:ext uri="{FF2B5EF4-FFF2-40B4-BE49-F238E27FC236}">
              <a16:creationId xmlns:a16="http://schemas.microsoft.com/office/drawing/2014/main" id="{A50FE9BE-EAA9-4E9F-8EC0-6A0DE1E90323}"/>
            </a:ext>
          </a:extLst>
        </xdr:cNvPr>
        <xdr:cNvSpPr txBox="1"/>
      </xdr:nvSpPr>
      <xdr:spPr>
        <a:xfrm>
          <a:off x="14792325" y="28479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13</xdr:row>
      <xdr:rowOff>0</xdr:rowOff>
    </xdr:from>
    <xdr:ext cx="184731" cy="374141"/>
    <xdr:sp macro="" textlink="">
      <xdr:nvSpPr>
        <xdr:cNvPr id="9" name="Textfeld 8">
          <a:extLst>
            <a:ext uri="{FF2B5EF4-FFF2-40B4-BE49-F238E27FC236}">
              <a16:creationId xmlns:a16="http://schemas.microsoft.com/office/drawing/2014/main" id="{CB98DD49-9F54-4EC3-B82A-08E27237FDD1}"/>
            </a:ext>
          </a:extLst>
        </xdr:cNvPr>
        <xdr:cNvSpPr txBox="1"/>
      </xdr:nvSpPr>
      <xdr:spPr>
        <a:xfrm>
          <a:off x="14792325" y="28479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38</xdr:row>
      <xdr:rowOff>0</xdr:rowOff>
    </xdr:from>
    <xdr:ext cx="184731" cy="374141"/>
    <xdr:sp macro="" textlink="">
      <xdr:nvSpPr>
        <xdr:cNvPr id="10" name="Textfeld 9">
          <a:extLst>
            <a:ext uri="{FF2B5EF4-FFF2-40B4-BE49-F238E27FC236}">
              <a16:creationId xmlns:a16="http://schemas.microsoft.com/office/drawing/2014/main" id="{B1BFF099-D387-486E-8F1D-6196782DD640}"/>
            </a:ext>
          </a:extLst>
        </xdr:cNvPr>
        <xdr:cNvSpPr txBox="1"/>
      </xdr:nvSpPr>
      <xdr:spPr>
        <a:xfrm>
          <a:off x="14792325" y="8515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38</xdr:row>
      <xdr:rowOff>0</xdr:rowOff>
    </xdr:from>
    <xdr:ext cx="184731" cy="374141"/>
    <xdr:sp macro="" textlink="">
      <xdr:nvSpPr>
        <xdr:cNvPr id="11" name="Textfeld 10">
          <a:extLst>
            <a:ext uri="{FF2B5EF4-FFF2-40B4-BE49-F238E27FC236}">
              <a16:creationId xmlns:a16="http://schemas.microsoft.com/office/drawing/2014/main" id="{F45B0FD3-EE6C-4B91-ABD2-F662A92B33FD}"/>
            </a:ext>
          </a:extLst>
        </xdr:cNvPr>
        <xdr:cNvSpPr txBox="1"/>
      </xdr:nvSpPr>
      <xdr:spPr>
        <a:xfrm>
          <a:off x="14792325" y="8515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12" name="Textfeld 11">
          <a:extLst>
            <a:ext uri="{FF2B5EF4-FFF2-40B4-BE49-F238E27FC236}">
              <a16:creationId xmlns:a16="http://schemas.microsoft.com/office/drawing/2014/main" id="{45218BC5-E229-4904-AA37-F39671EBD395}"/>
            </a:ext>
          </a:extLst>
        </xdr:cNvPr>
        <xdr:cNvSpPr txBox="1"/>
      </xdr:nvSpPr>
      <xdr:spPr>
        <a:xfrm>
          <a:off x="147923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38</xdr:row>
      <xdr:rowOff>0</xdr:rowOff>
    </xdr:from>
    <xdr:ext cx="184731" cy="374141"/>
    <xdr:sp macro="" textlink="">
      <xdr:nvSpPr>
        <xdr:cNvPr id="13" name="Textfeld 12">
          <a:extLst>
            <a:ext uri="{FF2B5EF4-FFF2-40B4-BE49-F238E27FC236}">
              <a16:creationId xmlns:a16="http://schemas.microsoft.com/office/drawing/2014/main" id="{F9C9E0AB-4B49-495F-B638-05AD3399097C}"/>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38</xdr:row>
      <xdr:rowOff>0</xdr:rowOff>
    </xdr:from>
    <xdr:ext cx="184731" cy="374141"/>
    <xdr:sp macro="" textlink="">
      <xdr:nvSpPr>
        <xdr:cNvPr id="14" name="Textfeld 13">
          <a:extLst>
            <a:ext uri="{FF2B5EF4-FFF2-40B4-BE49-F238E27FC236}">
              <a16:creationId xmlns:a16="http://schemas.microsoft.com/office/drawing/2014/main" id="{C2DDE52F-F897-4781-BDF3-06825CF2FDEC}"/>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38</xdr:row>
      <xdr:rowOff>0</xdr:rowOff>
    </xdr:from>
    <xdr:ext cx="184731" cy="374141"/>
    <xdr:sp macro="" textlink="">
      <xdr:nvSpPr>
        <xdr:cNvPr id="15" name="Textfeld 14">
          <a:extLst>
            <a:ext uri="{FF2B5EF4-FFF2-40B4-BE49-F238E27FC236}">
              <a16:creationId xmlns:a16="http://schemas.microsoft.com/office/drawing/2014/main" id="{77FB7738-31D5-4806-9F69-B834D31AE5C2}"/>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38</xdr:row>
      <xdr:rowOff>0</xdr:rowOff>
    </xdr:from>
    <xdr:ext cx="184731" cy="374141"/>
    <xdr:sp macro="" textlink="">
      <xdr:nvSpPr>
        <xdr:cNvPr id="16" name="Textfeld 15">
          <a:extLst>
            <a:ext uri="{FF2B5EF4-FFF2-40B4-BE49-F238E27FC236}">
              <a16:creationId xmlns:a16="http://schemas.microsoft.com/office/drawing/2014/main" id="{DDFD63CF-455E-43E2-8126-B7A3CBD5EEF9}"/>
            </a:ext>
          </a:extLst>
        </xdr:cNvPr>
        <xdr:cNvSpPr txBox="1"/>
      </xdr:nvSpPr>
      <xdr:spPr>
        <a:xfrm>
          <a:off x="14792325" y="203358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4</xdr:col>
      <xdr:colOff>0</xdr:colOff>
      <xdr:row>8</xdr:row>
      <xdr:rowOff>0</xdr:rowOff>
    </xdr:from>
    <xdr:ext cx="184731" cy="374141"/>
    <xdr:sp macro="" textlink="">
      <xdr:nvSpPr>
        <xdr:cNvPr id="17" name="Textfeld 16">
          <a:extLst>
            <a:ext uri="{FF2B5EF4-FFF2-40B4-BE49-F238E27FC236}">
              <a16:creationId xmlns:a16="http://schemas.microsoft.com/office/drawing/2014/main" id="{29DE2413-FF64-471B-94A0-5F4180B4F433}"/>
            </a:ext>
          </a:extLst>
        </xdr:cNvPr>
        <xdr:cNvSpPr txBox="1"/>
      </xdr:nvSpPr>
      <xdr:spPr>
        <a:xfrm>
          <a:off x="6705600"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4</xdr:col>
      <xdr:colOff>0</xdr:colOff>
      <xdr:row>8</xdr:row>
      <xdr:rowOff>0</xdr:rowOff>
    </xdr:from>
    <xdr:ext cx="184731" cy="374141"/>
    <xdr:sp macro="" textlink="">
      <xdr:nvSpPr>
        <xdr:cNvPr id="18" name="Textfeld 17">
          <a:extLst>
            <a:ext uri="{FF2B5EF4-FFF2-40B4-BE49-F238E27FC236}">
              <a16:creationId xmlns:a16="http://schemas.microsoft.com/office/drawing/2014/main" id="{E09B9D16-16B0-420D-BE88-E47FEF9A45D9}"/>
            </a:ext>
          </a:extLst>
        </xdr:cNvPr>
        <xdr:cNvSpPr txBox="1"/>
      </xdr:nvSpPr>
      <xdr:spPr>
        <a:xfrm>
          <a:off x="6705600"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19" name="Textfeld 18">
          <a:extLst>
            <a:ext uri="{FF2B5EF4-FFF2-40B4-BE49-F238E27FC236}">
              <a16:creationId xmlns:a16="http://schemas.microsoft.com/office/drawing/2014/main" id="{1A20F023-30AB-448D-AF16-35303AE94DAD}"/>
            </a:ext>
          </a:extLst>
        </xdr:cNvPr>
        <xdr:cNvSpPr txBox="1"/>
      </xdr:nvSpPr>
      <xdr:spPr>
        <a:xfrm>
          <a:off x="111728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20" name="Textfeld 19">
          <a:extLst>
            <a:ext uri="{FF2B5EF4-FFF2-40B4-BE49-F238E27FC236}">
              <a16:creationId xmlns:a16="http://schemas.microsoft.com/office/drawing/2014/main" id="{CDF562BB-AA89-4AF0-975D-49CDD272366E}"/>
            </a:ext>
          </a:extLst>
        </xdr:cNvPr>
        <xdr:cNvSpPr txBox="1"/>
      </xdr:nvSpPr>
      <xdr:spPr>
        <a:xfrm>
          <a:off x="111728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21" name="Textfeld 20">
          <a:extLst>
            <a:ext uri="{FF2B5EF4-FFF2-40B4-BE49-F238E27FC236}">
              <a16:creationId xmlns:a16="http://schemas.microsoft.com/office/drawing/2014/main" id="{81E2BA2A-014D-4827-BD61-2D916A3E77FD}"/>
            </a:ext>
          </a:extLst>
        </xdr:cNvPr>
        <xdr:cNvSpPr txBox="1"/>
      </xdr:nvSpPr>
      <xdr:spPr>
        <a:xfrm>
          <a:off x="111728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8</xdr:row>
      <xdr:rowOff>0</xdr:rowOff>
    </xdr:from>
    <xdr:ext cx="184731" cy="374141"/>
    <xdr:sp macro="" textlink="">
      <xdr:nvSpPr>
        <xdr:cNvPr id="22" name="Textfeld 21">
          <a:extLst>
            <a:ext uri="{FF2B5EF4-FFF2-40B4-BE49-F238E27FC236}">
              <a16:creationId xmlns:a16="http://schemas.microsoft.com/office/drawing/2014/main" id="{32E778D6-FD43-44F0-A805-E31FEB792C5D}"/>
            </a:ext>
          </a:extLst>
        </xdr:cNvPr>
        <xdr:cNvSpPr txBox="1"/>
      </xdr:nvSpPr>
      <xdr:spPr>
        <a:xfrm>
          <a:off x="11172825" y="2038350"/>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13</xdr:row>
      <xdr:rowOff>0</xdr:rowOff>
    </xdr:from>
    <xdr:ext cx="184731" cy="374141"/>
    <xdr:sp macro="" textlink="">
      <xdr:nvSpPr>
        <xdr:cNvPr id="23" name="Textfeld 22">
          <a:extLst>
            <a:ext uri="{FF2B5EF4-FFF2-40B4-BE49-F238E27FC236}">
              <a16:creationId xmlns:a16="http://schemas.microsoft.com/office/drawing/2014/main" id="{E93ADBAE-E3D5-4185-AFA6-F0A2D9718445}"/>
            </a:ext>
          </a:extLst>
        </xdr:cNvPr>
        <xdr:cNvSpPr txBox="1"/>
      </xdr:nvSpPr>
      <xdr:spPr>
        <a:xfrm>
          <a:off x="11172825" y="28479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oneCellAnchor>
    <xdr:from>
      <xdr:col>8</xdr:col>
      <xdr:colOff>0</xdr:colOff>
      <xdr:row>13</xdr:row>
      <xdr:rowOff>0</xdr:rowOff>
    </xdr:from>
    <xdr:ext cx="184731" cy="374141"/>
    <xdr:sp macro="" textlink="">
      <xdr:nvSpPr>
        <xdr:cNvPr id="24" name="Textfeld 23">
          <a:extLst>
            <a:ext uri="{FF2B5EF4-FFF2-40B4-BE49-F238E27FC236}">
              <a16:creationId xmlns:a16="http://schemas.microsoft.com/office/drawing/2014/main" id="{CDCECA6F-2EF3-4812-8FC3-B995610CBE03}"/>
            </a:ext>
          </a:extLst>
        </xdr:cNvPr>
        <xdr:cNvSpPr txBox="1"/>
      </xdr:nvSpPr>
      <xdr:spPr>
        <a:xfrm>
          <a:off x="11172825" y="2847975"/>
          <a:ext cx="18473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800" b="1"/>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93345</xdr:colOff>
      <xdr:row>4</xdr:row>
      <xdr:rowOff>15240</xdr:rowOff>
    </xdr:from>
    <xdr:to>
      <xdr:col>6</xdr:col>
      <xdr:colOff>750570</xdr:colOff>
      <xdr:row>21</xdr:row>
      <xdr:rowOff>15240</xdr:rowOff>
    </xdr:to>
    <xdr:graphicFrame macro="">
      <xdr:nvGraphicFramePr>
        <xdr:cNvPr id="3" name="Diagramm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lsenhans Laura" refreshedDate="46097.371369328706" missingItemsLimit="0" createdVersion="5" refreshedVersion="8" minRefreshableVersion="3" recordCount="30" xr:uid="{00000000-000A-0000-FFFF-FFFF01000000}">
  <cacheSource type="worksheet">
    <worksheetSource name="tbl_AufmassLos1"/>
  </cacheSource>
  <cacheFields count="16">
    <cacheField name="Gebäude" numFmtId="0">
      <sharedItems count="5">
        <s v="FFW- Walchensee"/>
        <s v="Tourist Info Walchensee"/>
        <s v="Tourist Info Walchensee öffentliche WCs"/>
        <s v="Öffentliche Toilette am Parkplatz, Walchensee"/>
        <s v="Öffentliche Toilette am Parkplatz Herzogstandstraße"/>
      </sharedItems>
    </cacheField>
    <cacheField name="Standort" numFmtId="0">
      <sharedItems/>
    </cacheField>
    <cacheField name="Ebene" numFmtId="0">
      <sharedItems/>
    </cacheField>
    <cacheField name="RaumNr." numFmtId="0">
      <sharedItems containsString="0" containsBlank="1" containsNumber="1" containsInteger="1" minValue="1" maxValue="9"/>
    </cacheField>
    <cacheField name="Raumbezeichnung" numFmtId="0">
      <sharedItems/>
    </cacheField>
    <cacheField name="Turnus" numFmtId="0">
      <sharedItems containsSemiMixedTypes="0" containsString="0" containsNumber="1" containsInteger="1" minValue="0" maxValue="7"/>
    </cacheField>
    <cacheField name="Bodenart" numFmtId="0">
      <sharedItems/>
    </cacheField>
    <cacheField name="Fläche_qm" numFmtId="4">
      <sharedItems containsSemiMixedTypes="0" containsString="0" containsNumber="1" minValue="3.26" maxValue="108.25"/>
    </cacheField>
    <cacheField name="Reinigungs-gruppe" numFmtId="0">
      <sharedItems/>
    </cacheField>
    <cacheField name="Reinigungs-tageJahr" numFmtId="0">
      <sharedItems containsSemiMixedTypes="0" containsString="0" containsNumber="1" containsInteger="1" minValue="0" maxValue="365"/>
    </cacheField>
    <cacheField name="Fläche_qm_Jahr" numFmtId="4">
      <sharedItems containsSemiMixedTypes="0" containsString="0" containsNumber="1" minValue="0" maxValue="6034.4999999999991"/>
    </cacheField>
    <cacheField name="qm Leistung pro Stunde" numFmtId="0">
      <sharedItems containsMixedTypes="1" containsNumber="1" containsInteger="1" minValue="0" maxValue="0"/>
    </cacheField>
    <cacheField name="StundenJahr" numFmtId="4">
      <sharedItems/>
    </cacheField>
    <cacheField name="SVS" numFmtId="174">
      <sharedItems containsMixedTypes="1" containsNumber="1" containsInteger="1" minValue="0" maxValue="0"/>
    </cacheField>
    <cacheField name="PreisJahr" numFmtId="172">
      <sharedItems/>
    </cacheField>
    <cacheField name="PreisMon" numFmtId="172">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x v="0"/>
    <s v="Walchensee, Ringstraße 1"/>
    <s v="KG"/>
    <m/>
    <s v="Treppe"/>
    <n v="1"/>
    <s v="Steinzeug"/>
    <n v="12"/>
    <s v="E"/>
    <n v="52"/>
    <n v="624"/>
    <n v="0"/>
    <s v=""/>
    <n v="0"/>
    <s v=""/>
    <s v=""/>
  </r>
  <r>
    <x v="0"/>
    <s v="Walchensee, Ringstraße 1"/>
    <s v="KG"/>
    <m/>
    <s v="Gang"/>
    <n v="1"/>
    <s v="Steinzeug"/>
    <n v="12.61"/>
    <s v="F"/>
    <n v="52"/>
    <n v="655.72"/>
    <n v="0"/>
    <s v=""/>
    <n v="0"/>
    <s v=""/>
    <s v=""/>
  </r>
  <r>
    <x v="0"/>
    <s v="Walchensee, Ringstraße 1"/>
    <s v="KG"/>
    <m/>
    <s v="Turm"/>
    <n v="0"/>
    <s v="Estrich Epo"/>
    <n v="5"/>
    <s v="G"/>
    <n v="0"/>
    <n v="0"/>
    <s v=""/>
    <s v=""/>
    <s v=""/>
    <s v=""/>
    <s v=""/>
  </r>
  <r>
    <x v="0"/>
    <s v="Walchensee, Ringstraße 1"/>
    <s v="KG"/>
    <m/>
    <s v="Abstelle /Putzkammer?"/>
    <n v="0"/>
    <s v="Estrich Epo"/>
    <n v="3.26"/>
    <s v="G"/>
    <n v="0"/>
    <n v="0"/>
    <s v=""/>
    <s v=""/>
    <s v=""/>
    <s v=""/>
    <s v=""/>
  </r>
  <r>
    <x v="0"/>
    <s v="Walchensee, Ringstraße 1"/>
    <s v="KG"/>
    <m/>
    <s v="WC Damen"/>
    <n v="2"/>
    <s v="Fliesen"/>
    <n v="7"/>
    <s v="C"/>
    <n v="104"/>
    <n v="728"/>
    <n v="0"/>
    <s v=""/>
    <n v="0"/>
    <s v=""/>
    <s v=""/>
  </r>
  <r>
    <x v="0"/>
    <s v="Walchensee, Ringstraße 1"/>
    <s v="KG"/>
    <m/>
    <s v="WC Herren"/>
    <n v="2"/>
    <s v="Fliesen"/>
    <n v="7.02"/>
    <s v="C"/>
    <n v="104"/>
    <n v="730.07999999999993"/>
    <n v="0"/>
    <s v=""/>
    <n v="0"/>
    <s v=""/>
    <s v=""/>
  </r>
  <r>
    <x v="0"/>
    <s v="Walchensee, Ringstraße 1"/>
    <s v="KG"/>
    <m/>
    <s v="Saal"/>
    <n v="1"/>
    <s v="Lino"/>
    <n v="93.3"/>
    <s v="A"/>
    <n v="52"/>
    <n v="4851.5999999999995"/>
    <n v="0"/>
    <s v=""/>
    <n v="0"/>
    <s v=""/>
    <s v=""/>
  </r>
  <r>
    <x v="0"/>
    <s v="Walchensee, Ringstraße 1"/>
    <s v="EG"/>
    <m/>
    <s v="Treppe"/>
    <n v="1"/>
    <s v="Steinzeug"/>
    <n v="12.41"/>
    <s v="E"/>
    <n v="52"/>
    <n v="645.32000000000005"/>
    <n v="0"/>
    <s v=""/>
    <n v="0"/>
    <s v=""/>
    <s v=""/>
  </r>
  <r>
    <x v="0"/>
    <s v="Walchensee, Ringstraße 1"/>
    <s v="EG"/>
    <m/>
    <s v="Atemschutz"/>
    <n v="0"/>
    <s v="Fliesen"/>
    <n v="3.26"/>
    <s v="G"/>
    <n v="0"/>
    <n v="0"/>
    <s v=""/>
    <s v=""/>
    <s v=""/>
    <s v=""/>
    <s v=""/>
  </r>
  <r>
    <x v="0"/>
    <s v="Walchensee, Ringstraße 1"/>
    <s v="EG"/>
    <m/>
    <s v="Schlauch/Geräte"/>
    <n v="0"/>
    <s v="Fliesen"/>
    <n v="14.05"/>
    <s v="G"/>
    <n v="0"/>
    <n v="0"/>
    <s v=""/>
    <s v=""/>
    <s v=""/>
    <s v=""/>
    <s v=""/>
  </r>
  <r>
    <x v="0"/>
    <s v="Walchensee, Ringstraße 1"/>
    <s v="EG"/>
    <m/>
    <s v="Fahrzeughalle"/>
    <n v="0"/>
    <s v="Estrich Epo"/>
    <n v="108.25"/>
    <s v="G"/>
    <n v="0"/>
    <n v="0"/>
    <s v=""/>
    <s v=""/>
    <s v=""/>
    <s v=""/>
    <s v=""/>
  </r>
  <r>
    <x v="0"/>
    <s v="Walchensee, Ringstraße 1"/>
    <s v="DG"/>
    <m/>
    <s v="Treppe"/>
    <n v="0"/>
    <s v="Steinzeug"/>
    <n v="14.07"/>
    <s v="E"/>
    <n v="0"/>
    <n v="0"/>
    <s v=""/>
    <s v=""/>
    <s v=""/>
    <s v=""/>
    <s v=""/>
  </r>
  <r>
    <x v="0"/>
    <s v="Walchensee, Ringstraße 1"/>
    <s v="DG"/>
    <m/>
    <s v="Schulungsraum"/>
    <n v="0"/>
    <s v="Parkett"/>
    <n v="50.63"/>
    <s v="A"/>
    <n v="0"/>
    <n v="0"/>
    <s v=""/>
    <s v=""/>
    <s v=""/>
    <s v=""/>
    <s v=""/>
  </r>
  <r>
    <x v="0"/>
    <s v="Walchensee, Ringstraße 1"/>
    <s v="DG"/>
    <m/>
    <s v="WC"/>
    <n v="0"/>
    <s v="Fliesen"/>
    <n v="4.29"/>
    <s v="C"/>
    <n v="0"/>
    <n v="0"/>
    <s v=""/>
    <s v=""/>
    <s v=""/>
    <s v=""/>
    <s v=""/>
  </r>
  <r>
    <x v="0"/>
    <s v="Walchensee, Ringstraße 1"/>
    <s v="DG"/>
    <m/>
    <s v="Teeküche"/>
    <n v="0"/>
    <s v="Parkett"/>
    <n v="4.3899999999999997"/>
    <s v="D"/>
    <n v="0"/>
    <n v="0"/>
    <n v="0"/>
    <s v=""/>
    <n v="0"/>
    <s v=""/>
    <s v=""/>
  </r>
  <r>
    <x v="0"/>
    <s v="Walchensee, Ringstraße 1"/>
    <s v="DG"/>
    <m/>
    <s v="Kammer"/>
    <n v="0"/>
    <s v="Fliesen"/>
    <n v="7.72"/>
    <s v="G"/>
    <n v="0"/>
    <n v="0"/>
    <s v=""/>
    <s v=""/>
    <s v=""/>
    <s v=""/>
    <s v=""/>
  </r>
  <r>
    <x v="0"/>
    <s v="Walchensee, Ringstraße 1"/>
    <s v="DG"/>
    <m/>
    <s v="Vorräte"/>
    <n v="0"/>
    <s v="Fliesen"/>
    <n v="4.75"/>
    <s v="G"/>
    <n v="0"/>
    <n v="0"/>
    <s v=""/>
    <s v=""/>
    <s v=""/>
    <s v=""/>
    <s v=""/>
  </r>
  <r>
    <x v="1"/>
    <s v="Walchensee, Ringstraße 1"/>
    <s v="EG"/>
    <n v="1"/>
    <s v="Büro-Kundenbereich"/>
    <n v="3"/>
    <s v="Lino"/>
    <n v="19.5"/>
    <s v="A"/>
    <n v="150"/>
    <n v="2925"/>
    <n v="0"/>
    <s v=""/>
    <n v="0"/>
    <s v=""/>
    <s v=""/>
  </r>
  <r>
    <x v="1"/>
    <s v="Walchensee, Ringstraße 1"/>
    <s v="EG"/>
    <n v="2"/>
    <s v="Büro Leiter"/>
    <n v="1"/>
    <s v="Lino"/>
    <n v="4.9000000000000004"/>
    <s v="A"/>
    <n v="52"/>
    <n v="254.8"/>
    <n v="0"/>
    <s v=""/>
    <n v="0"/>
    <s v=""/>
    <s v=""/>
  </r>
  <r>
    <x v="1"/>
    <s v="Walchensee, Ringstraße 1"/>
    <s v="EG"/>
    <n v="3"/>
    <s v="Serverraum"/>
    <n v="1"/>
    <s v="Lino"/>
    <n v="8.1"/>
    <s v="G"/>
    <n v="52"/>
    <n v="421.2"/>
    <n v="0"/>
    <s v=""/>
    <n v="0"/>
    <s v=""/>
    <s v=""/>
  </r>
  <r>
    <x v="1"/>
    <s v="Walchensee, Ringstraße 1"/>
    <s v="EG"/>
    <n v="4"/>
    <s v="Flure"/>
    <n v="3"/>
    <s v="Lino"/>
    <n v="11.2"/>
    <s v="F"/>
    <n v="150"/>
    <n v="1680"/>
    <n v="0"/>
    <s v=""/>
    <n v="0"/>
    <s v=""/>
    <s v=""/>
  </r>
  <r>
    <x v="1"/>
    <s v="Walchensee, Ringstraße 1"/>
    <s v="EG"/>
    <n v="5"/>
    <s v="Lesesaal"/>
    <n v="3"/>
    <s v="Lino"/>
    <n v="40.229999999999997"/>
    <s v="A"/>
    <n v="150"/>
    <n v="6034.4999999999991"/>
    <n v="0"/>
    <s v=""/>
    <n v="0"/>
    <s v=""/>
    <s v=""/>
  </r>
  <r>
    <x v="1"/>
    <s v="Walchensee, Ringstraße 1"/>
    <s v="EG"/>
    <n v="6"/>
    <s v="Flure"/>
    <n v="3"/>
    <s v="Steinzeug"/>
    <n v="8.7799999999999994"/>
    <s v="F"/>
    <n v="150"/>
    <n v="1317"/>
    <n v="0"/>
    <s v=""/>
    <n v="0"/>
    <s v=""/>
    <s v=""/>
  </r>
  <r>
    <x v="2"/>
    <s v="Walchensee, Ringstraße 1"/>
    <s v="EG"/>
    <n v="7"/>
    <s v="Sanitär Herren"/>
    <n v="7"/>
    <s v="Steinzeug"/>
    <n v="8"/>
    <s v="H"/>
    <n v="365"/>
    <n v="2920"/>
    <n v="0"/>
    <s v=""/>
    <n v="0"/>
    <s v=""/>
    <s v=""/>
  </r>
  <r>
    <x v="2"/>
    <s v="Walchensee, Ringstraße 1"/>
    <s v="EG"/>
    <n v="8"/>
    <s v="Sanitär Damen"/>
    <n v="7"/>
    <s v="Steinzeug"/>
    <n v="8"/>
    <s v="H"/>
    <n v="365"/>
    <n v="2920"/>
    <n v="0"/>
    <s v=""/>
    <n v="0"/>
    <s v=""/>
    <s v=""/>
  </r>
  <r>
    <x v="1"/>
    <s v="Walchensee, Ringstraße 1"/>
    <s v="EG"/>
    <n v="9"/>
    <s v="Außenweg"/>
    <n v="1"/>
    <s v="Hartboden"/>
    <n v="15"/>
    <s v="L"/>
    <n v="52"/>
    <n v="780"/>
    <n v="0"/>
    <s v=""/>
    <n v="0"/>
    <s v=""/>
    <s v=""/>
  </r>
  <r>
    <x v="3"/>
    <s v="Walchensee, Seestraße (Parkplatz Flake)"/>
    <s v="EG"/>
    <n v="1"/>
    <s v="WC Herren"/>
    <n v="7"/>
    <s v="Lino"/>
    <n v="7.55"/>
    <s v="H"/>
    <n v="280"/>
    <n v="2114"/>
    <n v="0"/>
    <s v=""/>
    <n v="0"/>
    <s v=""/>
    <s v=""/>
  </r>
  <r>
    <x v="3"/>
    <s v="Walchensee, Seestraße (Parkplatz Flake)"/>
    <s v="EG"/>
    <n v="2"/>
    <s v="WC Damen"/>
    <n v="7"/>
    <s v="Lino"/>
    <n v="5.48"/>
    <s v="H"/>
    <n v="280"/>
    <n v="1534.4"/>
    <n v="0"/>
    <s v=""/>
    <n v="0"/>
    <s v=""/>
    <s v=""/>
  </r>
  <r>
    <x v="4"/>
    <s v="Walchensee, Am Tanneneck -/- Seestraße (Ecke Parkplatz) "/>
    <s v="EG"/>
    <n v="1"/>
    <s v="WC Herren"/>
    <n v="7"/>
    <s v="Lino"/>
    <n v="7.55"/>
    <s v="H"/>
    <n v="280"/>
    <n v="2114"/>
    <n v="0"/>
    <s v=""/>
    <n v="0"/>
    <s v=""/>
    <s v=""/>
  </r>
  <r>
    <x v="4"/>
    <s v="Walchensee, Am Tanneneck -/- Seestraße (Ecke Parkplatz) "/>
    <s v="EG"/>
    <n v="2"/>
    <s v="WC Damen"/>
    <n v="7"/>
    <s v="Lino"/>
    <n v="5.48"/>
    <s v="H"/>
    <n v="280"/>
    <n v="1534.4"/>
    <n v="0"/>
    <s v=""/>
    <n v="0"/>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900-000000000000}" name="PivotTable1" cacheId="12" applyNumberFormats="0" applyBorderFormats="0" applyFontFormats="0" applyPatternFormats="0" applyAlignmentFormats="0" applyWidthHeightFormats="1" dataCaption="Werte" grandTotalCaption="Unterhaltsreinigung" updatedVersion="8" minRefreshableVersion="3" useAutoFormatting="1" itemPrintTitles="1" createdVersion="6" indent="0" outline="1" outlineData="1" multipleFieldFilters="0" chartFormat="6" rowHeaderCaption="Gebäudeteil">
  <location ref="B24:D30" firstHeaderRow="0" firstDataRow="1" firstDataCol="1"/>
  <pivotFields count="16">
    <pivotField axis="axisRow" showAll="0" defaultSubtotal="0">
      <items count="5">
        <item x="0"/>
        <item x="1"/>
        <item x="3"/>
        <item x="4"/>
        <item x="2"/>
      </items>
    </pivotField>
    <pivotField showAll="0"/>
    <pivotField showAll="0"/>
    <pivotField showAll="0"/>
    <pivotField showAll="0"/>
    <pivotField showAll="0"/>
    <pivotField subtotalTop="0" showAll="0"/>
    <pivotField numFmtId="4" subtotalTop="0" showAll="0"/>
    <pivotField showAll="0"/>
    <pivotField showAll="0"/>
    <pivotField subtotalTop="0" showAll="0"/>
    <pivotField showAll="0"/>
    <pivotField dataField="1" subtotalTop="0" showAll="0"/>
    <pivotField showAll="0"/>
    <pivotField dataField="1" subtotalTop="0" showAll="0"/>
    <pivotField subtotalTop="0" showAll="0"/>
  </pivotFields>
  <rowFields count="1">
    <field x="0"/>
  </rowFields>
  <rowItems count="6">
    <i>
      <x/>
    </i>
    <i>
      <x v="1"/>
    </i>
    <i>
      <x v="2"/>
    </i>
    <i>
      <x v="3"/>
    </i>
    <i>
      <x v="4"/>
    </i>
    <i t="grand">
      <x/>
    </i>
  </rowItems>
  <colFields count="1">
    <field x="-2"/>
  </colFields>
  <colItems count="2">
    <i>
      <x/>
    </i>
    <i i="1">
      <x v="1"/>
    </i>
  </colItems>
  <dataFields count="2">
    <dataField name="Gesamtstunden / Jahr" fld="12" baseField="0" baseItem="0" numFmtId="4"/>
    <dataField name="Gesamtpreis / Jahr" fld="14" baseField="0" baseItem="0" numFmtId="172"/>
  </dataFields>
  <formats count="13">
    <format dxfId="22">
      <pivotArea outline="0" collapsedLevelsAreSubtotals="1" fieldPosition="0"/>
    </format>
    <format dxfId="21">
      <pivotArea type="all" dataOnly="0" outline="0" fieldPosition="0"/>
    </format>
    <format dxfId="20">
      <pivotArea outline="0" collapsedLevelsAreSubtotals="1" fieldPosition="0"/>
    </format>
    <format dxfId="19">
      <pivotArea field="0" type="button" dataOnly="0" labelOnly="1" outline="0" axis="axisRow" fieldPosition="0"/>
    </format>
    <format dxfId="18">
      <pivotArea dataOnly="0" labelOnly="1" grandRow="1" outline="0" fieldPosition="0"/>
    </format>
    <format dxfId="17">
      <pivotArea dataOnly="0" labelOnly="1" outline="0" fieldPosition="0">
        <references count="1">
          <reference field="4294967294" count="2">
            <x v="0"/>
            <x v="1"/>
          </reference>
        </references>
      </pivotArea>
    </format>
    <format dxfId="16">
      <pivotArea outline="0" collapsedLevelsAreSubtotals="1" fieldPosition="0">
        <references count="1">
          <reference field="4294967294" count="1" selected="0">
            <x v="1"/>
          </reference>
        </references>
      </pivotArea>
    </format>
    <format dxfId="15">
      <pivotArea type="all" dataOnly="0" outline="0" fieldPosition="0"/>
    </format>
    <format dxfId="14">
      <pivotArea outline="0" collapsedLevelsAreSubtotals="1" fieldPosition="0"/>
    </format>
    <format dxfId="13">
      <pivotArea field="0" type="button" dataOnly="0" labelOnly="1" outline="0" axis="axisRow" fieldPosition="0"/>
    </format>
    <format dxfId="12">
      <pivotArea dataOnly="0" labelOnly="1" fieldPosition="0">
        <references count="1">
          <reference field="0" count="0"/>
        </references>
      </pivotArea>
    </format>
    <format dxfId="11">
      <pivotArea dataOnly="0" labelOnly="1" grandRow="1" outline="0" fieldPosition="0"/>
    </format>
    <format dxfId="10">
      <pivotArea dataOnly="0" labelOnly="1" outline="0" fieldPosition="0">
        <references count="1">
          <reference field="4294967294" count="2">
            <x v="0"/>
            <x v="1"/>
          </reference>
        </references>
      </pivotArea>
    </format>
  </format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Medium9 N&amp;N"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BasisLos1" displayName="tbl_BasisLos1" ref="A6:H19" totalsRowShown="0" headerRowDxfId="69" dataDxfId="67" headerRowBorderDxfId="68">
  <autoFilter ref="A6:H19" xr:uid="{00000000-0009-0000-0100-000001000000}"/>
  <tableColumns count="8">
    <tableColumn id="2" xr3:uid="{00000000-0010-0000-0000-000002000000}" name="Index" dataDxfId="66">
      <calculatedColumnFormula>tbl_BasisLos1[[#This Row],[Reinigungs- 
gruppe]]&amp;tbl_BasisLos1[[#This Row],[Reinigungstage Jahr]]</calculatedColumnFormula>
    </tableColumn>
    <tableColumn id="6" xr3:uid="{00000000-0010-0000-0000-000006000000}" name="Reinigungs- _x000a_gruppe" dataDxfId="65"/>
    <tableColumn id="3" xr3:uid="{00000000-0010-0000-0000-000003000000}" name="Reinigungstage Jahr" dataDxfId="64"/>
    <tableColumn id="7" xr3:uid="{00000000-0010-0000-0000-000007000000}" name="Raumart" dataDxfId="63"/>
    <tableColumn id="1" xr3:uid="{00000000-0010-0000-0000-000001000000}" name="Turnus" dataDxfId="62"/>
    <tableColumn id="5" xr3:uid="{00000000-0010-0000-0000-000005000000}" name="Beschreibung Turnus" dataDxfId="61"/>
    <tableColumn id="8" xr3:uid="{00000000-0010-0000-0000-000008000000}" name="qm-Leistung pro Stunde" dataDxfId="60"/>
    <tableColumn id="9" xr3:uid="{00000000-0010-0000-0000-000009000000}" name="SVS" dataDxfId="59">
      <calculatedColumnFormula>'SVS UR Los 2'!$D$60</calculatedColumnFormula>
    </tableColumn>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AufmassLos1" displayName="tbl_AufmassLos1" ref="A8:P39" totalsRowCount="1" headerRowDxfId="58" dataDxfId="57" totalsRowDxfId="55" tableBorderDxfId="56">
  <autoFilter ref="A8:P38" xr:uid="{00000000-0009-0000-0100-000002000000}"/>
  <tableColumns count="16">
    <tableColumn id="1" xr3:uid="{00000000-0010-0000-0100-000001000000}" name="Gebäude" totalsRowLabel="Gesamtjahressumme (Kalkulation und Obergrenze zur Abrechnung gem. § 14 des Vertrages)" dataDxfId="54" totalsRowDxfId="53"/>
    <tableColumn id="2" xr3:uid="{00000000-0010-0000-0100-000002000000}" name="Standort" dataDxfId="52" totalsRowDxfId="51"/>
    <tableColumn id="3" xr3:uid="{00000000-0010-0000-0100-000003000000}" name="Ebene" dataDxfId="50" totalsRowDxfId="49" dataCellStyle="Standard 5"/>
    <tableColumn id="4" xr3:uid="{00000000-0010-0000-0100-000004000000}" name="RaumNr." dataDxfId="48" totalsRowDxfId="47" dataCellStyle="Standard 5"/>
    <tableColumn id="16" xr3:uid="{00000000-0010-0000-0100-000010000000}" name="Raumbezeichnung" dataDxfId="46" totalsRowDxfId="45" dataCellStyle="Standard 5"/>
    <tableColumn id="15" xr3:uid="{592A0576-1270-416B-915E-9DA362C353CF}" name="Turnus" dataDxfId="44" totalsRowDxfId="43"/>
    <tableColumn id="5" xr3:uid="{00000000-0010-0000-0100-000005000000}" name="Bodenart" dataDxfId="42" totalsRowDxfId="41" dataCellStyle="Standard 5"/>
    <tableColumn id="6" xr3:uid="{00000000-0010-0000-0100-000006000000}" name="Fläche_qm" dataDxfId="40" totalsRowDxfId="39" dataCellStyle="Standard 5"/>
    <tableColumn id="9" xr3:uid="{00000000-0010-0000-0100-000009000000}" name="Reinigungs-gruppe" dataDxfId="38" totalsRowDxfId="37" dataCellStyle="Standard 5"/>
    <tableColumn id="8" xr3:uid="{00000000-0010-0000-0100-000008000000}" name="Reinigungs-tageJahr" dataDxfId="36" totalsRowDxfId="35" dataCellStyle="Standard 5"/>
    <tableColumn id="10" xr3:uid="{00000000-0010-0000-0100-00000A000000}" name="Fläche_qm_Jahr" dataDxfId="34" totalsRowDxfId="33">
      <calculatedColumnFormula>IFERROR(tbl_AufmassLos1[[#This Row],[Fläche_qm]]*tbl_AufmassLos1[[#This Row],[Reinigungs-tageJahr]],"")</calculatedColumnFormula>
    </tableColumn>
    <tableColumn id="11" xr3:uid="{00000000-0010-0000-0100-00000B000000}" name="qm Leistung pro Stunde" dataDxfId="32" totalsRowDxfId="31">
      <calculatedColumnFormula>IFERROR(VLOOKUP(tbl_AufmassLos1[[#This Row],[Reinigungs-gruppe]]&amp;tbl_AufmassLos1[[#This Row],[Reinigungs-tageJahr]],tbl_BasisLos1[],7,FALSE),"")</calculatedColumnFormula>
    </tableColumn>
    <tableColumn id="12" xr3:uid="{00000000-0010-0000-0100-00000C000000}" name="StundenJahr" dataDxfId="30" totalsRowDxfId="29">
      <calculatedColumnFormula>IFERROR(tbl_AufmassLos1[[#This Row],[Fläche_qm_Jahr]]/tbl_AufmassLos1[[#This Row],[qm Leistung pro Stunde]],"")</calculatedColumnFormula>
    </tableColumn>
    <tableColumn id="13" xr3:uid="{00000000-0010-0000-0100-00000D000000}" name="SVS" dataDxfId="28" totalsRowDxfId="27">
      <calculatedColumnFormula>IFERROR(VLOOKUP(tbl_AufmassLos1[[#This Row],[Reinigungs-gruppe]]&amp;tbl_AufmassLos1[[#This Row],[Reinigungs-tageJahr]],tbl_BasisLos1[],8,FALSE),"")</calculatedColumnFormula>
    </tableColumn>
    <tableColumn id="14" xr3:uid="{00000000-0010-0000-0100-00000E000000}" name="PreisJahr" totalsRowFunction="sum" dataDxfId="26" totalsRowDxfId="25">
      <calculatedColumnFormula>IFERROR(tbl_AufmassLos1[[#This Row],[StundenJahr]]*tbl_AufmassLos1[[#This Row],[SVS]],"")</calculatedColumnFormula>
    </tableColumn>
    <tableColumn id="7" xr3:uid="{00000000-0010-0000-0100-000007000000}" name="PreisMon" dataDxfId="24" totalsRowDxfId="23">
      <calculatedColumnFormula>IFERROR(tbl_AufmassLos1[[#This Row],[PreisJahr]]/12,"")</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Segment">
  <a:themeElements>
    <a:clrScheme name="Blau">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Segment">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egment">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4.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6BB2"/>
  </sheetPr>
  <dimension ref="A1:I37"/>
  <sheetViews>
    <sheetView showGridLines="0" tabSelected="1" view="pageBreakPreview" zoomScale="90" zoomScaleNormal="90" zoomScaleSheetLayoutView="90" workbookViewId="0">
      <selection activeCell="C9" sqref="C9:E9"/>
    </sheetView>
  </sheetViews>
  <sheetFormatPr baseColWidth="10" defaultColWidth="11.44140625" defaultRowHeight="13.8"/>
  <cols>
    <col min="1" max="1" width="13.5546875" style="100" customWidth="1"/>
    <col min="2" max="2" width="23.5546875" style="100" customWidth="1"/>
    <col min="3" max="3" width="45.44140625" style="100" customWidth="1"/>
    <col min="4" max="4" width="16.77734375" style="100" customWidth="1"/>
    <col min="5" max="5" width="25.44140625" style="100" customWidth="1"/>
    <col min="6" max="16384" width="11.44140625" style="100"/>
  </cols>
  <sheetData>
    <row r="1" spans="1:9" s="5" customFormat="1" ht="28.35" customHeight="1">
      <c r="A1" s="22" t="s">
        <v>160</v>
      </c>
      <c r="B1" s="23"/>
      <c r="C1" s="23"/>
      <c r="D1" s="24"/>
      <c r="E1" s="25"/>
    </row>
    <row r="2" spans="1:9" s="5" customFormat="1" ht="14.25" customHeight="1">
      <c r="A2" s="26" t="s">
        <v>158</v>
      </c>
      <c r="B2" s="55"/>
      <c r="C2" s="55"/>
      <c r="D2" s="55"/>
      <c r="E2" s="96"/>
    </row>
    <row r="3" spans="1:9" s="9" customFormat="1" ht="26.4">
      <c r="A3" s="287" t="s">
        <v>75</v>
      </c>
      <c r="B3" s="420" t="s">
        <v>180</v>
      </c>
      <c r="C3" s="421"/>
      <c r="D3" s="281" t="s">
        <v>171</v>
      </c>
      <c r="E3" s="586" t="s">
        <v>441</v>
      </c>
    </row>
    <row r="4" spans="1:9" s="9" customFormat="1" ht="15.6">
      <c r="A4" s="288" t="s">
        <v>175</v>
      </c>
      <c r="B4" s="589"/>
      <c r="C4" s="590"/>
      <c r="D4" s="289"/>
      <c r="E4" s="290"/>
    </row>
    <row r="5" spans="1:9" s="5" customFormat="1" ht="17.100000000000001" customHeight="1"/>
    <row r="6" spans="1:9">
      <c r="A6" s="422" t="s">
        <v>221</v>
      </c>
      <c r="B6" s="423"/>
      <c r="C6" s="423"/>
      <c r="D6" s="423"/>
      <c r="E6" s="424"/>
    </row>
    <row r="7" spans="1:9">
      <c r="A7" s="284"/>
      <c r="B7" s="285"/>
      <c r="C7" s="285"/>
      <c r="D7" s="285"/>
      <c r="E7" s="286"/>
    </row>
    <row r="8" spans="1:9">
      <c r="A8" s="299"/>
      <c r="B8" s="68" t="s">
        <v>222</v>
      </c>
      <c r="C8" s="410" t="s">
        <v>235</v>
      </c>
      <c r="D8" s="410"/>
      <c r="E8" s="411"/>
    </row>
    <row r="9" spans="1:9">
      <c r="A9" s="300"/>
      <c r="B9" s="68" t="s">
        <v>223</v>
      </c>
      <c r="C9" s="410" t="s">
        <v>236</v>
      </c>
      <c r="D9" s="410"/>
      <c r="E9" s="411"/>
    </row>
    <row r="10" spans="1:9">
      <c r="A10" s="301"/>
      <c r="B10" s="302"/>
      <c r="C10" s="301"/>
      <c r="D10" s="301"/>
      <c r="E10" s="303"/>
    </row>
    <row r="11" spans="1:9">
      <c r="A11" s="97"/>
      <c r="B11" s="98"/>
      <c r="C11" s="99"/>
      <c r="D11" s="99"/>
      <c r="E11" s="101"/>
    </row>
    <row r="12" spans="1:9" s="102" customFormat="1" ht="24" customHeight="1">
      <c r="A12" s="299"/>
      <c r="B12" s="68" t="s">
        <v>224</v>
      </c>
      <c r="C12" s="414" t="s">
        <v>237</v>
      </c>
      <c r="D12" s="414"/>
      <c r="E12" s="415"/>
    </row>
    <row r="13" spans="1:9" s="102" customFormat="1" ht="15" customHeight="1">
      <c r="A13" s="301"/>
      <c r="B13" s="302"/>
      <c r="C13" s="301"/>
      <c r="D13" s="301"/>
      <c r="E13" s="303"/>
    </row>
    <row r="14" spans="1:9" s="102" customFormat="1" ht="15" customHeight="1">
      <c r="A14" s="97"/>
      <c r="B14" s="98"/>
      <c r="C14" s="99"/>
      <c r="D14" s="99"/>
      <c r="E14" s="101"/>
      <c r="I14" s="3"/>
    </row>
    <row r="15" spans="1:9" s="102" customFormat="1" ht="15" customHeight="1">
      <c r="A15" s="299"/>
      <c r="B15" s="68" t="s">
        <v>225</v>
      </c>
      <c r="C15" s="410" t="s">
        <v>238</v>
      </c>
      <c r="D15" s="410"/>
      <c r="E15" s="411"/>
    </row>
    <row r="16" spans="1:9" s="102" customFormat="1" ht="15" customHeight="1">
      <c r="A16" s="301"/>
      <c r="B16" s="302"/>
      <c r="C16" s="301"/>
      <c r="D16" s="301"/>
      <c r="E16" s="303"/>
    </row>
    <row r="17" spans="1:9" s="102" customFormat="1" ht="15" customHeight="1">
      <c r="A17" s="97"/>
      <c r="B17" s="98"/>
      <c r="C17" s="99"/>
      <c r="D17" s="99"/>
      <c r="E17" s="101"/>
    </row>
    <row r="18" spans="1:9" s="102" customFormat="1" ht="15" customHeight="1">
      <c r="A18" s="97"/>
      <c r="B18" s="98" t="s">
        <v>226</v>
      </c>
      <c r="C18" s="412" t="s">
        <v>239</v>
      </c>
      <c r="D18" s="412"/>
      <c r="E18" s="413"/>
    </row>
    <row r="19" spans="1:9" s="102" customFormat="1" ht="15" customHeight="1">
      <c r="A19" s="304"/>
      <c r="B19" s="305"/>
      <c r="C19" s="304"/>
      <c r="D19" s="304"/>
      <c r="E19" s="306"/>
    </row>
    <row r="20" spans="1:9" s="102" customFormat="1" ht="15" customHeight="1">
      <c r="A20" s="97"/>
      <c r="B20" s="98"/>
      <c r="C20" s="99"/>
      <c r="D20" s="99"/>
      <c r="E20" s="101"/>
    </row>
    <row r="21" spans="1:9" s="102" customFormat="1" ht="15" customHeight="1">
      <c r="A21" s="97"/>
      <c r="B21" s="98" t="s">
        <v>227</v>
      </c>
      <c r="C21" s="412" t="s">
        <v>240</v>
      </c>
      <c r="D21" s="412"/>
      <c r="E21" s="413"/>
    </row>
    <row r="22" spans="1:9" s="102" customFormat="1" ht="15" customHeight="1">
      <c r="A22" s="97"/>
      <c r="B22" s="98" t="s">
        <v>228</v>
      </c>
      <c r="C22" s="412" t="s">
        <v>241</v>
      </c>
      <c r="D22" s="412"/>
      <c r="E22" s="413"/>
    </row>
    <row r="23" spans="1:9" s="102" customFormat="1" ht="15" customHeight="1">
      <c r="A23" s="97"/>
      <c r="B23" s="98" t="s">
        <v>229</v>
      </c>
      <c r="C23" s="412" t="s">
        <v>242</v>
      </c>
      <c r="D23" s="412"/>
      <c r="E23" s="413"/>
    </row>
    <row r="24" spans="1:9" s="102" customFormat="1" ht="15" customHeight="1">
      <c r="A24" s="307"/>
      <c r="B24" s="308"/>
      <c r="C24" s="309"/>
      <c r="D24" s="309"/>
      <c r="E24" s="310"/>
    </row>
    <row r="25" spans="1:9" s="102" customFormat="1" ht="15" customHeight="1">
      <c r="A25" s="311"/>
      <c r="B25" s="312"/>
      <c r="C25" s="313"/>
      <c r="D25" s="313"/>
      <c r="E25" s="314"/>
    </row>
    <row r="26" spans="1:9" s="102" customFormat="1" ht="15" customHeight="1">
      <c r="A26" s="97"/>
      <c r="B26" s="98" t="s">
        <v>230</v>
      </c>
      <c r="C26" s="412" t="s">
        <v>243</v>
      </c>
      <c r="D26" s="412"/>
      <c r="E26" s="413"/>
    </row>
    <row r="27" spans="1:9" s="102" customFormat="1" ht="15" customHeight="1">
      <c r="A27" s="103"/>
      <c r="B27" s="98" t="s">
        <v>231</v>
      </c>
      <c r="C27" s="412" t="s">
        <v>244</v>
      </c>
      <c r="D27" s="412"/>
      <c r="E27" s="413"/>
    </row>
    <row r="28" spans="1:9" s="102" customFormat="1" ht="15" customHeight="1">
      <c r="A28" s="103"/>
      <c r="B28" s="98" t="s">
        <v>232</v>
      </c>
      <c r="C28" s="412" t="s">
        <v>245</v>
      </c>
      <c r="D28" s="412"/>
      <c r="E28" s="413"/>
    </row>
    <row r="29" spans="1:9">
      <c r="A29" s="103"/>
      <c r="B29" s="98" t="s">
        <v>233</v>
      </c>
      <c r="C29" s="412" t="s">
        <v>246</v>
      </c>
      <c r="D29" s="412"/>
      <c r="E29" s="413"/>
    </row>
    <row r="30" spans="1:9">
      <c r="A30" s="315"/>
      <c r="B30" s="305" t="s">
        <v>105</v>
      </c>
      <c r="C30" s="304"/>
      <c r="D30" s="304"/>
      <c r="E30" s="316"/>
    </row>
    <row r="31" spans="1:9">
      <c r="A31" s="97"/>
      <c r="B31" s="98"/>
      <c r="C31" s="99"/>
      <c r="D31" s="99"/>
      <c r="E31" s="101"/>
      <c r="I31" s="99"/>
    </row>
    <row r="32" spans="1:9">
      <c r="A32" s="97"/>
      <c r="B32" s="98" t="s">
        <v>234</v>
      </c>
      <c r="C32" s="412" t="s">
        <v>247</v>
      </c>
      <c r="D32" s="412"/>
      <c r="E32" s="413"/>
    </row>
    <row r="33" spans="1:7">
      <c r="A33" s="304"/>
      <c r="B33" s="305"/>
      <c r="C33" s="304"/>
      <c r="D33" s="304"/>
      <c r="E33" s="306"/>
    </row>
    <row r="34" spans="1:7">
      <c r="A34" s="99"/>
      <c r="B34" s="98"/>
      <c r="C34" s="99"/>
      <c r="D34" s="99"/>
      <c r="E34" s="102"/>
    </row>
    <row r="35" spans="1:7" ht="33" customHeight="1">
      <c r="A35" s="419" t="s">
        <v>159</v>
      </c>
      <c r="B35" s="419"/>
      <c r="C35" s="419"/>
      <c r="D35" s="419"/>
      <c r="E35" s="419"/>
    </row>
    <row r="36" spans="1:7">
      <c r="A36" s="99"/>
      <c r="B36" s="98"/>
      <c r="C36" s="99"/>
      <c r="D36" s="99"/>
      <c r="E36" s="102"/>
      <c r="G36" s="99"/>
    </row>
    <row r="37" spans="1:7" ht="55.5" customHeight="1">
      <c r="A37" s="416" t="s">
        <v>442</v>
      </c>
      <c r="B37" s="417"/>
      <c r="C37" s="417"/>
      <c r="D37" s="417"/>
      <c r="E37" s="418"/>
    </row>
  </sheetData>
  <sheetProtection algorithmName="SHA-512" hashValue="CfCfBFXB1BxxV6jiVGMYl+P1qLmUnIHpfB18jJQz3DePtn/5g2atze/1oYNVWJthxLVMnla8fttNDjIWeoiDOQ==" saltValue="DYFOFeoWyBCVEdaAmx7GQw==" spinCount="100000" sheet="1"/>
  <protectedRanges>
    <protectedRange sqref="B4:C4" name="Bereich1"/>
  </protectedRanges>
  <mergeCells count="18">
    <mergeCell ref="B3:C3"/>
    <mergeCell ref="A6:E6"/>
    <mergeCell ref="C8:E8"/>
    <mergeCell ref="C29:E29"/>
    <mergeCell ref="C28:E28"/>
    <mergeCell ref="C27:E27"/>
    <mergeCell ref="C26:E26"/>
    <mergeCell ref="C23:E23"/>
    <mergeCell ref="C22:E22"/>
    <mergeCell ref="C21:E21"/>
    <mergeCell ref="C18:E18"/>
    <mergeCell ref="C15:E15"/>
    <mergeCell ref="B4:C4"/>
    <mergeCell ref="C9:E9"/>
    <mergeCell ref="C32:E32"/>
    <mergeCell ref="C12:E12"/>
    <mergeCell ref="A37:E37"/>
    <mergeCell ref="A35:E35"/>
  </mergeCells>
  <phoneticPr fontId="0" type="noConversion"/>
  <printOptions horizontalCentered="1"/>
  <pageMargins left="0.59055118110236227" right="0.19685039370078741" top="0.59055118110236227" bottom="0.39370078740157483" header="0" footer="0.19685039370078741"/>
  <pageSetup paperSize="9" scale="75" firstPageNumber="0" orientation="portrait" r:id="rId1"/>
  <headerFooter alignWithMargins="0">
    <oddFooter>&amp;R&amp;"Arial,Standard"&amp;9Seite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H21"/>
  <sheetViews>
    <sheetView showGridLines="0" view="pageBreakPreview" zoomScale="90" zoomScaleNormal="83" zoomScaleSheetLayoutView="90" workbookViewId="0">
      <selection activeCell="G7" sqref="G7"/>
    </sheetView>
  </sheetViews>
  <sheetFormatPr baseColWidth="10" defaultColWidth="11.5546875" defaultRowHeight="13.8"/>
  <cols>
    <col min="1" max="1" width="7.44140625" style="194" customWidth="1"/>
    <col min="2" max="3" width="15.5546875" style="104" customWidth="1"/>
    <col min="4" max="4" width="45.5546875" style="104" customWidth="1"/>
    <col min="5" max="5" width="14.77734375" style="139" customWidth="1"/>
    <col min="6" max="6" width="59.44140625" style="169" customWidth="1"/>
    <col min="7" max="8" width="15.5546875" style="104" customWidth="1"/>
    <col min="9" max="16384" width="11.5546875" style="104"/>
  </cols>
  <sheetData>
    <row r="1" spans="1:8" s="5" customFormat="1" ht="28.35" customHeight="1">
      <c r="A1" s="552" t="str">
        <f>'Inhaltsverz. u allg Hin.Los2   '!A1</f>
        <v>Vergabe Unterhaltsreinigung</v>
      </c>
      <c r="B1" s="552"/>
      <c r="C1" s="552"/>
      <c r="D1" s="552"/>
      <c r="E1" s="33"/>
      <c r="F1" s="54"/>
      <c r="G1" s="17"/>
      <c r="H1" s="18"/>
    </row>
    <row r="2" spans="1:8" s="5" customFormat="1" ht="13.2">
      <c r="A2" s="555" t="str">
        <f>'Inhaltsverz. u allg Hin.Los2   '!A2</f>
        <v>Anhang Teil C (EXCEL-Teil)</v>
      </c>
      <c r="B2" s="555"/>
      <c r="C2" s="555"/>
      <c r="D2" s="17"/>
      <c r="E2" s="17"/>
      <c r="F2" s="17"/>
      <c r="G2" s="17"/>
      <c r="H2" s="17"/>
    </row>
    <row r="3" spans="1:8" s="9" customFormat="1" ht="15.75" customHeight="1">
      <c r="A3" s="553" t="s">
        <v>75</v>
      </c>
      <c r="B3" s="554"/>
      <c r="C3" s="556" t="str">
        <f>'Inhaltsverz. u allg Hin.Los2   '!B3</f>
        <v>Verwalltungsgemeinschaft Kochel am See</v>
      </c>
      <c r="D3" s="557"/>
      <c r="E3" s="558"/>
      <c r="F3" s="195" t="str">
        <f>'Inhaltsverz. u allg Hin.Los2   '!D3</f>
        <v>Vergabenummer/   Aktenzeichen:</v>
      </c>
      <c r="G3" s="455" t="str">
        <f>'Inhaltsverz. u allg Hin.Los2   '!E3</f>
        <v>EU-3-2-cst-26-131</v>
      </c>
      <c r="H3" s="456"/>
    </row>
    <row r="4" spans="1:8" s="5" customFormat="1" ht="17.100000000000001" customHeight="1">
      <c r="A4" s="423" t="s">
        <v>262</v>
      </c>
      <c r="B4" s="423"/>
      <c r="C4" s="423"/>
      <c r="D4" s="423"/>
      <c r="E4" s="423"/>
      <c r="F4" s="423"/>
      <c r="G4" s="423"/>
      <c r="H4" s="423"/>
    </row>
    <row r="5" spans="1:8" ht="15.75" customHeight="1">
      <c r="A5" s="120"/>
      <c r="B5" s="5"/>
      <c r="C5" s="5"/>
      <c r="D5" s="5"/>
      <c r="E5" s="137"/>
      <c r="F5" s="143"/>
      <c r="G5" s="5"/>
      <c r="H5" s="5"/>
    </row>
    <row r="6" spans="1:8" s="138" customFormat="1" ht="30" customHeight="1">
      <c r="A6" s="162" t="s">
        <v>138</v>
      </c>
      <c r="B6" s="163" t="s">
        <v>123</v>
      </c>
      <c r="C6" s="164" t="s">
        <v>147</v>
      </c>
      <c r="D6" s="165" t="s">
        <v>70</v>
      </c>
      <c r="E6" s="165" t="s">
        <v>47</v>
      </c>
      <c r="F6" s="165" t="s">
        <v>136</v>
      </c>
      <c r="G6" s="164" t="s">
        <v>122</v>
      </c>
      <c r="H6" s="166" t="s">
        <v>134</v>
      </c>
    </row>
    <row r="7" spans="1:8" ht="31.5" customHeight="1">
      <c r="A7" s="205" t="str">
        <f>tbl_BasisLos1[[#This Row],[Reinigungs- 
gruppe]]&amp;tbl_BasisLos1[[#This Row],[Reinigungstage Jahr]]</f>
        <v>A52</v>
      </c>
      <c r="B7" s="167" t="s">
        <v>137</v>
      </c>
      <c r="C7" s="327">
        <v>52</v>
      </c>
      <c r="D7" s="328" t="s">
        <v>200</v>
      </c>
      <c r="E7" s="167">
        <v>1</v>
      </c>
      <c r="F7" s="328" t="s">
        <v>209</v>
      </c>
      <c r="G7" s="405"/>
      <c r="H7" s="235">
        <f>'SVS UR Los 2'!$D$60</f>
        <v>0</v>
      </c>
    </row>
    <row r="8" spans="1:8" ht="31.5" customHeight="1">
      <c r="A8" s="205" t="str">
        <f>tbl_BasisLos1[[#This Row],[Reinigungs- 
gruppe]]&amp;tbl_BasisLos1[[#This Row],[Reinigungstage Jahr]]</f>
        <v>A150</v>
      </c>
      <c r="B8" s="167" t="s">
        <v>137</v>
      </c>
      <c r="C8" s="327">
        <v>150</v>
      </c>
      <c r="D8" s="328" t="s">
        <v>200</v>
      </c>
      <c r="E8" s="167">
        <v>3</v>
      </c>
      <c r="F8" s="328" t="s">
        <v>211</v>
      </c>
      <c r="G8" s="405"/>
      <c r="H8" s="235">
        <f>'SVS UR Los 2'!$D$60</f>
        <v>0</v>
      </c>
    </row>
    <row r="9" spans="1:8" ht="31.5" customHeight="1">
      <c r="A9" s="205" t="str">
        <f>tbl_BasisLos1[[#This Row],[Reinigungs- 
gruppe]]&amp;tbl_BasisLos1[[#This Row],[Reinigungstage Jahr]]</f>
        <v>C104</v>
      </c>
      <c r="B9" s="167" t="s">
        <v>139</v>
      </c>
      <c r="C9" s="327">
        <v>104</v>
      </c>
      <c r="D9" s="328" t="s">
        <v>213</v>
      </c>
      <c r="E9" s="167">
        <v>2</v>
      </c>
      <c r="F9" s="328" t="s">
        <v>210</v>
      </c>
      <c r="G9" s="405"/>
      <c r="H9" s="235">
        <f>'SVS UR Los 2'!$D$60</f>
        <v>0</v>
      </c>
    </row>
    <row r="10" spans="1:8" ht="31.5" customHeight="1">
      <c r="A10" s="205" t="str">
        <f>tbl_BasisLos1[[#This Row],[Reinigungs- 
gruppe]]&amp;tbl_BasisLos1[[#This Row],[Reinigungstage Jahr]]</f>
        <v>D0</v>
      </c>
      <c r="B10" s="167" t="s">
        <v>140</v>
      </c>
      <c r="C10" s="329">
        <v>0</v>
      </c>
      <c r="D10" s="328" t="s">
        <v>215</v>
      </c>
      <c r="E10" s="167">
        <v>0</v>
      </c>
      <c r="F10" s="168" t="s">
        <v>135</v>
      </c>
      <c r="G10" s="406"/>
      <c r="H10" s="235">
        <f>'SVS UR Los 2'!$D$60</f>
        <v>0</v>
      </c>
    </row>
    <row r="11" spans="1:8" ht="31.5" customHeight="1">
      <c r="A11" s="205" t="str">
        <f>tbl_BasisLos1[[#This Row],[Reinigungs- 
gruppe]]&amp;tbl_BasisLos1[[#This Row],[Reinigungstage Jahr]]</f>
        <v>E52</v>
      </c>
      <c r="B11" s="167" t="s">
        <v>141</v>
      </c>
      <c r="C11" s="329">
        <v>52</v>
      </c>
      <c r="D11" s="328" t="s">
        <v>216</v>
      </c>
      <c r="E11" s="167">
        <v>1</v>
      </c>
      <c r="F11" s="328" t="s">
        <v>209</v>
      </c>
      <c r="G11" s="406"/>
      <c r="H11" s="235">
        <f>'SVS UR Los 2'!$D$60</f>
        <v>0</v>
      </c>
    </row>
    <row r="12" spans="1:8" s="169" customFormat="1" ht="31.5" customHeight="1">
      <c r="A12" s="205" t="str">
        <f>tbl_BasisLos1[[#This Row],[Reinigungs- 
gruppe]]&amp;tbl_BasisLos1[[#This Row],[Reinigungstage Jahr]]</f>
        <v>F52</v>
      </c>
      <c r="B12" s="167" t="s">
        <v>142</v>
      </c>
      <c r="C12" s="167">
        <v>52</v>
      </c>
      <c r="D12" s="328" t="s">
        <v>217</v>
      </c>
      <c r="E12" s="167">
        <v>1</v>
      </c>
      <c r="F12" s="328" t="s">
        <v>209</v>
      </c>
      <c r="G12" s="405"/>
      <c r="H12" s="235">
        <f>'SVS UR Los 2'!$D$60</f>
        <v>0</v>
      </c>
    </row>
    <row r="13" spans="1:8" ht="31.5" customHeight="1">
      <c r="A13" s="205" t="str">
        <f>tbl_BasisLos1[[#This Row],[Reinigungs- 
gruppe]]&amp;tbl_BasisLos1[[#This Row],[Reinigungstage Jahr]]</f>
        <v>F150</v>
      </c>
      <c r="B13" s="167" t="s">
        <v>142</v>
      </c>
      <c r="C13" s="167">
        <v>150</v>
      </c>
      <c r="D13" s="328" t="s">
        <v>217</v>
      </c>
      <c r="E13" s="167">
        <v>3</v>
      </c>
      <c r="F13" s="328" t="s">
        <v>211</v>
      </c>
      <c r="G13" s="405"/>
      <c r="H13" s="235">
        <f>'SVS UR Los 2'!$D$60</f>
        <v>0</v>
      </c>
    </row>
    <row r="14" spans="1:8" ht="31.5" customHeight="1">
      <c r="A14" s="205" t="str">
        <f>tbl_BasisLos1[[#This Row],[Reinigungs- 
gruppe]]&amp;tbl_BasisLos1[[#This Row],[Reinigungstage Jahr]]</f>
        <v>G6</v>
      </c>
      <c r="B14" s="167" t="s">
        <v>143</v>
      </c>
      <c r="C14" s="327">
        <v>6</v>
      </c>
      <c r="D14" s="328" t="s">
        <v>218</v>
      </c>
      <c r="E14" s="167" t="s">
        <v>199</v>
      </c>
      <c r="F14" s="168" t="s">
        <v>212</v>
      </c>
      <c r="G14" s="405"/>
      <c r="H14" s="235">
        <f>'SVS UR Los 2'!$D$60</f>
        <v>0</v>
      </c>
    </row>
    <row r="15" spans="1:8" ht="31.5" customHeight="1">
      <c r="A15" s="249" t="str">
        <f>tbl_BasisLos1[[#This Row],[Reinigungs- 
gruppe]]&amp;tbl_BasisLos1[[#This Row],[Reinigungstage Jahr]]</f>
        <v>G52</v>
      </c>
      <c r="B15" s="167" t="s">
        <v>143</v>
      </c>
      <c r="C15" s="329">
        <v>52</v>
      </c>
      <c r="D15" s="328" t="s">
        <v>218</v>
      </c>
      <c r="E15" s="167">
        <v>1</v>
      </c>
      <c r="F15" s="328" t="s">
        <v>209</v>
      </c>
      <c r="G15" s="406"/>
      <c r="H15" s="235">
        <f>'SVS UR Los 2'!$D$60</f>
        <v>0</v>
      </c>
    </row>
    <row r="16" spans="1:8" ht="43.95" customHeight="1">
      <c r="A16" s="249" t="str">
        <f>tbl_BasisLos1[[#This Row],[Reinigungs- 
gruppe]]&amp;tbl_BasisLos1[[#This Row],[Reinigungstage Jahr]]</f>
        <v>H280</v>
      </c>
      <c r="B16" s="167" t="s">
        <v>144</v>
      </c>
      <c r="C16" s="329">
        <v>280</v>
      </c>
      <c r="D16" s="168" t="s">
        <v>219</v>
      </c>
      <c r="E16" s="327">
        <v>7</v>
      </c>
      <c r="F16" s="328" t="s">
        <v>201</v>
      </c>
      <c r="G16" s="406"/>
      <c r="H16" s="235">
        <f>'SVS UR öWC Los 2'!$D$64</f>
        <v>0</v>
      </c>
    </row>
    <row r="17" spans="1:8" ht="43.95" customHeight="1">
      <c r="A17" s="249" t="str">
        <f>tbl_BasisLos1[[#This Row],[Reinigungs- 
gruppe]]&amp;tbl_BasisLos1[[#This Row],[Reinigungstage Jahr]]</f>
        <v>H365</v>
      </c>
      <c r="B17" s="167" t="s">
        <v>144</v>
      </c>
      <c r="C17" s="329">
        <v>365</v>
      </c>
      <c r="D17" s="168" t="s">
        <v>219</v>
      </c>
      <c r="E17" s="167">
        <v>7</v>
      </c>
      <c r="F17" s="328" t="s">
        <v>214</v>
      </c>
      <c r="G17" s="406"/>
      <c r="H17" s="235">
        <f>'SVS UR öWC Los 2'!$D$67</f>
        <v>0</v>
      </c>
    </row>
    <row r="18" spans="1:8" ht="31.5" customHeight="1">
      <c r="A18" s="249" t="str">
        <f>tbl_BasisLos1[[#This Row],[Reinigungs- 
gruppe]]&amp;tbl_BasisLos1[[#This Row],[Reinigungstage Jahr]]</f>
        <v>L52</v>
      </c>
      <c r="B18" s="167" t="s">
        <v>429</v>
      </c>
      <c r="C18" s="329">
        <v>52</v>
      </c>
      <c r="D18" s="328" t="s">
        <v>220</v>
      </c>
      <c r="E18" s="167">
        <v>5</v>
      </c>
      <c r="F18" s="168" t="s">
        <v>208</v>
      </c>
      <c r="G18" s="406"/>
      <c r="H18" s="235">
        <f>'SVS UR Los 2'!$D$60</f>
        <v>0</v>
      </c>
    </row>
    <row r="19" spans="1:8" ht="25.35" customHeight="1">
      <c r="A19" s="171" t="str">
        <f>tbl_BasisLos1[[#This Row],[Reinigungs- 
gruppe]]&amp;tbl_BasisLos1[[#This Row],[Reinigungstage Jahr]]</f>
        <v>0</v>
      </c>
      <c r="B19" s="167" t="s">
        <v>145</v>
      </c>
      <c r="C19" s="170">
        <v>0</v>
      </c>
      <c r="D19" s="168" t="s">
        <v>129</v>
      </c>
      <c r="E19" s="167">
        <v>0</v>
      </c>
      <c r="F19" s="168" t="s">
        <v>135</v>
      </c>
      <c r="G19" s="275"/>
      <c r="H19" s="235"/>
    </row>
    <row r="21" spans="1:8" ht="14.55" customHeight="1">
      <c r="A21" s="472" t="s">
        <v>164</v>
      </c>
      <c r="B21" s="472"/>
      <c r="C21" s="472"/>
      <c r="D21" s="472"/>
      <c r="E21" s="472"/>
      <c r="F21" s="472"/>
      <c r="G21" s="472"/>
    </row>
  </sheetData>
  <sheetProtection algorithmName="SHA-512" hashValue="IS3YeMsoaNBS2/NQKvX23Qg+x1eMidktPGlHb+d2Kw8UpVtKRww+PAXzOCYqYEhapFajDietSIecOhIj9r4OOw==" saltValue="BApUIZZLgorhqlN5/HIT+g==" spinCount="100000" sheet="1" objects="1" scenarios="1"/>
  <protectedRanges>
    <protectedRange sqref="G7:G18" name="Bereich1"/>
  </protectedRanges>
  <mergeCells count="7">
    <mergeCell ref="A21:G21"/>
    <mergeCell ref="G3:H3"/>
    <mergeCell ref="A4:H4"/>
    <mergeCell ref="A1:D1"/>
    <mergeCell ref="A3:B3"/>
    <mergeCell ref="A2:C2"/>
    <mergeCell ref="C3:E3"/>
  </mergeCells>
  <phoneticPr fontId="30" type="noConversion"/>
  <pageMargins left="0.70866141732283472" right="0.70866141732283472" top="0.78740157480314965" bottom="0.78740157480314965" header="0.31496062992125984" footer="0.31496062992125984"/>
  <pageSetup paperSize="9" scale="44" orientation="portrait" r:id="rId1"/>
  <headerFooter>
    <oddFooter>&amp;R&amp;"Arial,Standard"&amp;9Seite &amp;P von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I13"/>
  <sheetViews>
    <sheetView showGridLines="0" view="pageBreakPreview" zoomScaleNormal="100" zoomScaleSheetLayoutView="100" workbookViewId="0">
      <selection activeCell="E10" sqref="E10"/>
    </sheetView>
  </sheetViews>
  <sheetFormatPr baseColWidth="10" defaultColWidth="11.44140625" defaultRowHeight="13.8"/>
  <cols>
    <col min="1" max="1" width="28.5546875" style="104" customWidth="1"/>
    <col min="2" max="2" width="10.77734375" style="104" customWidth="1"/>
    <col min="3" max="3" width="10" style="104" customWidth="1"/>
    <col min="4" max="4" width="14.77734375" style="104" customWidth="1"/>
    <col min="5" max="5" width="11.77734375" style="104" customWidth="1"/>
    <col min="6" max="6" width="13.5546875" style="104" customWidth="1"/>
    <col min="7" max="7" width="17.44140625" style="104" customWidth="1"/>
    <col min="8" max="16384" width="11.44140625" style="104"/>
  </cols>
  <sheetData>
    <row r="1" spans="1:9" s="110" customFormat="1" ht="25.5" customHeight="1">
      <c r="A1" s="22" t="str">
        <f>'Inhaltsverz. u allg Hin.Los2   '!A1</f>
        <v>Vergabe Unterhaltsreinigung</v>
      </c>
      <c r="B1" s="23"/>
      <c r="C1" s="23"/>
      <c r="D1" s="15"/>
      <c r="E1" s="15"/>
      <c r="F1" s="15"/>
      <c r="G1" s="15"/>
      <c r="H1" s="15"/>
      <c r="I1" s="15"/>
    </row>
    <row r="2" spans="1:9" s="110" customFormat="1" ht="12.75" customHeight="1">
      <c r="A2" s="55" t="str">
        <f>'Inhaltsverz. u allg Hin.Los2   '!A2</f>
        <v>Anhang Teil C (EXCEL-Teil)</v>
      </c>
      <c r="B2" s="15"/>
      <c r="C2" s="15"/>
      <c r="D2" s="15"/>
      <c r="E2" s="15"/>
      <c r="F2" s="15"/>
      <c r="G2" s="15"/>
      <c r="H2" s="15"/>
      <c r="I2" s="15"/>
    </row>
    <row r="3" spans="1:9" s="110" customFormat="1" ht="26.4">
      <c r="A3" s="195" t="s">
        <v>75</v>
      </c>
      <c r="B3" s="559" t="str">
        <f>'Inhaltsverz. u allg Hin.Los2   '!B3</f>
        <v>Verwalltungsgemeinschaft Kochel am See</v>
      </c>
      <c r="C3" s="491"/>
      <c r="D3" s="491"/>
      <c r="E3" s="491"/>
      <c r="F3" s="439"/>
      <c r="G3" s="283" t="str">
        <f>'Inhaltsverz. u allg Hin.Los2   '!D3</f>
        <v>Vergabenummer/   Aktenzeichen:</v>
      </c>
      <c r="H3" s="455" t="str">
        <f>'Inhaltsverz. u allg Hin.Los2   '!E3</f>
        <v>EU-3-2-cst-26-131</v>
      </c>
      <c r="I3" s="456"/>
    </row>
    <row r="4" spans="1:9" s="112" customFormat="1" ht="15.75" customHeight="1">
      <c r="A4" s="443" t="s">
        <v>263</v>
      </c>
      <c r="B4" s="443"/>
      <c r="C4" s="443"/>
      <c r="D4" s="443"/>
      <c r="E4" s="443"/>
      <c r="F4" s="443"/>
      <c r="G4" s="443"/>
      <c r="H4" s="443"/>
      <c r="I4" s="443"/>
    </row>
    <row r="5" spans="1:9" s="112" customFormat="1" ht="6.75" customHeight="1">
      <c r="A5" s="113"/>
      <c r="B5" s="113"/>
      <c r="C5" s="113"/>
      <c r="D5" s="113"/>
      <c r="E5" s="113"/>
      <c r="F5" s="113"/>
      <c r="G5" s="148"/>
      <c r="H5" s="148"/>
      <c r="I5" s="148"/>
    </row>
    <row r="6" spans="1:9" s="110" customFormat="1" ht="14.4">
      <c r="A6" s="149"/>
      <c r="B6" s="150"/>
      <c r="C6" s="150"/>
      <c r="D6" s="150"/>
      <c r="E6" s="150"/>
      <c r="F6" s="150"/>
      <c r="G6" s="150"/>
      <c r="H6" s="150"/>
      <c r="I6" s="150"/>
    </row>
    <row r="7" spans="1:9" s="110" customFormat="1" ht="129">
      <c r="A7" s="151" t="s">
        <v>46</v>
      </c>
      <c r="B7" s="152" t="s">
        <v>120</v>
      </c>
      <c r="C7" s="153" t="s">
        <v>119</v>
      </c>
      <c r="D7" s="153" t="s">
        <v>110</v>
      </c>
      <c r="E7" s="56" t="s">
        <v>111</v>
      </c>
      <c r="F7" s="57" t="s">
        <v>112</v>
      </c>
      <c r="G7" s="58" t="s">
        <v>113</v>
      </c>
      <c r="H7" s="150"/>
      <c r="I7" s="150"/>
    </row>
    <row r="8" spans="1:9" s="110" customFormat="1" ht="14.4">
      <c r="A8" s="154"/>
      <c r="B8" s="155"/>
      <c r="C8" s="156"/>
      <c r="D8" s="156"/>
      <c r="E8" s="59"/>
      <c r="F8" s="59"/>
      <c r="G8" s="60"/>
      <c r="H8" s="150"/>
      <c r="I8" s="150"/>
    </row>
    <row r="9" spans="1:9" s="110" customFormat="1" ht="14.4">
      <c r="A9" s="157" t="s">
        <v>114</v>
      </c>
      <c r="B9" s="155"/>
      <c r="C9" s="156"/>
      <c r="D9" s="156"/>
      <c r="E9" s="59"/>
      <c r="F9" s="59"/>
      <c r="G9" s="59"/>
      <c r="H9" s="150"/>
      <c r="I9" s="150"/>
    </row>
    <row r="10" spans="1:9" s="110" customFormat="1" ht="22.95" customHeight="1">
      <c r="A10" s="317" t="s">
        <v>161</v>
      </c>
      <c r="B10" s="318">
        <v>1</v>
      </c>
      <c r="C10" s="156">
        <v>24</v>
      </c>
      <c r="D10" s="61">
        <f>IF(OR(B10="",C10=""),"",B10*C10)</f>
        <v>24</v>
      </c>
      <c r="E10" s="236">
        <f>'SVS OL Los 2'!$D$58</f>
        <v>0</v>
      </c>
      <c r="F10" s="62">
        <f>IF(OR(D10="",E10=""),"",D10*E10)</f>
        <v>0</v>
      </c>
      <c r="G10" s="59">
        <f>IF(OR(F10=""),"",F10/12)</f>
        <v>0</v>
      </c>
      <c r="H10" s="150"/>
      <c r="I10" s="150"/>
    </row>
    <row r="11" spans="1:9" s="110" customFormat="1" ht="30" customHeight="1">
      <c r="A11" s="71" t="s">
        <v>107</v>
      </c>
      <c r="B11" s="158"/>
      <c r="C11" s="159"/>
      <c r="D11" s="159">
        <f>SUM(D10:D10)</f>
        <v>24</v>
      </c>
      <c r="E11" s="63"/>
      <c r="F11" s="63">
        <f>SUM(F10:F10)</f>
        <v>0</v>
      </c>
      <c r="G11" s="63">
        <f>SUM(G10:G10)</f>
        <v>0</v>
      </c>
      <c r="H11" s="150"/>
      <c r="I11" s="150"/>
    </row>
    <row r="12" spans="1:9" s="110" customFormat="1" ht="16.5" customHeight="1">
      <c r="A12" s="113"/>
      <c r="B12" s="160"/>
      <c r="C12" s="161"/>
      <c r="D12" s="161"/>
      <c r="E12" s="64"/>
      <c r="F12" s="64"/>
      <c r="G12" s="64"/>
      <c r="H12" s="150"/>
      <c r="I12" s="150"/>
    </row>
    <row r="13" spans="1:9" ht="14.4">
      <c r="A13" s="560" t="s">
        <v>179</v>
      </c>
      <c r="B13" s="561"/>
      <c r="C13" s="561"/>
      <c r="D13" s="561"/>
      <c r="E13" s="561"/>
      <c r="F13" s="561"/>
      <c r="G13" s="561"/>
    </row>
  </sheetData>
  <sheetProtection algorithmName="SHA-512" hashValue="Msk6RQc9sUWmTcfzQDCAyLsgSzUVT4zn0++wUINIgsuQhL+toaEehfe9VVhXaFp5YIUzI1AbIYkUgWU2kFQtpA==" saltValue="MpOocurP5m7zL1n+bSr4RQ==" spinCount="100000" sheet="1" objects="1" scenarios="1"/>
  <mergeCells count="4">
    <mergeCell ref="H3:I3"/>
    <mergeCell ref="A4:I4"/>
    <mergeCell ref="B3:F3"/>
    <mergeCell ref="A13:G13"/>
  </mergeCells>
  <pageMargins left="0.70866141732283472" right="0.70866141732283472" top="0.78740157480314965" bottom="0.78740157480314965" header="0.31496062992125984" footer="0.31496062992125984"/>
  <pageSetup paperSize="9" scale="67" orientation="portrait" r:id="rId1"/>
  <headerFooter>
    <oddFooter>&amp;R&amp;"Arial,Standard"&amp;9Seite &amp;P von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H52"/>
  <sheetViews>
    <sheetView showGridLines="0" view="pageBreakPreview" zoomScaleNormal="100" zoomScaleSheetLayoutView="100" workbookViewId="0">
      <selection activeCell="D24" sqref="D24:G24"/>
    </sheetView>
  </sheetViews>
  <sheetFormatPr baseColWidth="10" defaultColWidth="11.44140625" defaultRowHeight="13.8"/>
  <cols>
    <col min="1" max="1" width="3.5546875" style="104" customWidth="1"/>
    <col min="2" max="2" width="46.5546875" style="104" customWidth="1"/>
    <col min="3" max="3" width="10.21875" style="104" customWidth="1"/>
    <col min="4" max="4" width="11.77734375" style="104" customWidth="1"/>
    <col min="5" max="5" width="17.44140625" style="104" customWidth="1"/>
    <col min="6" max="6" width="16.77734375" style="104" customWidth="1"/>
    <col min="7" max="7" width="12.5546875" style="104" customWidth="1"/>
    <col min="8" max="8" width="17.21875" style="104" customWidth="1"/>
    <col min="9" max="16384" width="11.44140625" style="104"/>
  </cols>
  <sheetData>
    <row r="1" spans="1:8" s="110" customFormat="1" ht="25.5" customHeight="1">
      <c r="A1" s="22" t="str">
        <f>'Inhaltsverz. u allg Hin.Los2   '!A1</f>
        <v>Vergabe Unterhaltsreinigung</v>
      </c>
      <c r="B1" s="27"/>
      <c r="C1" s="23"/>
      <c r="D1" s="23"/>
      <c r="E1" s="16"/>
      <c r="F1" s="15"/>
      <c r="G1" s="15"/>
      <c r="H1" s="15"/>
    </row>
    <row r="2" spans="1:8" s="110" customFormat="1" ht="12" customHeight="1">
      <c r="A2" s="55" t="str">
        <f>'Inhaltsverz. u allg Hin.Los2   '!A2</f>
        <v>Anhang Teil C (EXCEL-Teil)</v>
      </c>
      <c r="B2" s="15"/>
      <c r="C2" s="15"/>
      <c r="D2" s="15"/>
      <c r="E2" s="15"/>
      <c r="F2" s="15"/>
      <c r="G2" s="15"/>
      <c r="H2" s="15"/>
    </row>
    <row r="3" spans="1:8" s="110" customFormat="1" ht="26.4">
      <c r="A3" s="553" t="s">
        <v>75</v>
      </c>
      <c r="B3" s="554"/>
      <c r="C3" s="528" t="str">
        <f>'Inhaltsverz. u allg Hin.Los2   '!B3</f>
        <v>Verwalltungsgemeinschaft Kochel am See</v>
      </c>
      <c r="D3" s="461"/>
      <c r="E3" s="421"/>
      <c r="F3" s="283" t="str">
        <f>'Inhaltsverz. u allg Hin.Los2   '!D3</f>
        <v>Vergabenummer/   Aktenzeichen:</v>
      </c>
      <c r="G3" s="528" t="str">
        <f>'Inhaltsverz. u allg Hin.Los2   '!E3</f>
        <v>EU-3-2-cst-26-131</v>
      </c>
      <c r="H3" s="421"/>
    </row>
    <row r="4" spans="1:8" s="112" customFormat="1" ht="15.75" customHeight="1">
      <c r="A4" s="443" t="s">
        <v>264</v>
      </c>
      <c r="B4" s="443"/>
      <c r="C4" s="443"/>
      <c r="D4" s="443"/>
      <c r="E4" s="443"/>
      <c r="F4" s="443"/>
      <c r="G4" s="443"/>
      <c r="H4" s="443"/>
    </row>
    <row r="5" spans="1:8" s="112" customFormat="1" ht="6.75" customHeight="1">
      <c r="A5" s="113"/>
      <c r="B5" s="113"/>
      <c r="C5" s="113"/>
      <c r="D5" s="113"/>
      <c r="E5" s="113"/>
      <c r="F5" s="113"/>
      <c r="G5" s="113"/>
      <c r="H5" s="113"/>
    </row>
    <row r="6" spans="1:8">
      <c r="A6" s="410" t="s">
        <v>45</v>
      </c>
      <c r="B6" s="410"/>
      <c r="C6" s="410"/>
      <c r="D6" s="410"/>
      <c r="E6" s="410"/>
      <c r="F6" s="410"/>
      <c r="G6" s="410"/>
      <c r="H6" s="410"/>
    </row>
    <row r="7" spans="1:8" ht="6.75" customHeight="1">
      <c r="A7" s="2"/>
      <c r="B7" s="99"/>
      <c r="C7" s="114"/>
      <c r="D7" s="114"/>
      <c r="E7" s="114"/>
      <c r="F7" s="114"/>
      <c r="G7" s="5"/>
      <c r="H7" s="5"/>
    </row>
    <row r="8" spans="1:8" ht="15.75" customHeight="1">
      <c r="A8" s="573" t="s">
        <v>78</v>
      </c>
      <c r="B8" s="573"/>
      <c r="C8" s="573"/>
      <c r="D8" s="573"/>
      <c r="E8" s="573"/>
      <c r="F8" s="573"/>
      <c r="G8" s="573"/>
      <c r="H8" s="573"/>
    </row>
    <row r="9" spans="1:8" ht="6.75" customHeight="1">
      <c r="A9" s="3"/>
      <c r="B9" s="3"/>
      <c r="C9" s="3"/>
      <c r="D9" s="3"/>
      <c r="E9" s="3"/>
      <c r="F9" s="3"/>
      <c r="G9" s="3"/>
      <c r="H9" s="3"/>
    </row>
    <row r="10" spans="1:8" ht="45" customHeight="1">
      <c r="A10" s="564" t="s">
        <v>79</v>
      </c>
      <c r="B10" s="564"/>
      <c r="C10" s="564"/>
      <c r="D10" s="564"/>
      <c r="E10" s="564"/>
      <c r="F10" s="564"/>
      <c r="G10" s="564"/>
      <c r="H10" s="564"/>
    </row>
    <row r="11" spans="1:8" ht="6.75" customHeight="1">
      <c r="A11" s="6"/>
      <c r="B11" s="6"/>
      <c r="C11" s="6"/>
      <c r="D11" s="6"/>
      <c r="E11" s="6"/>
      <c r="F11" s="6"/>
      <c r="G11" s="6"/>
      <c r="H11" s="6"/>
    </row>
    <row r="12" spans="1:8">
      <c r="A12" s="115" t="s">
        <v>80</v>
      </c>
      <c r="B12" s="116"/>
      <c r="C12" s="116"/>
      <c r="D12" s="116"/>
      <c r="E12" s="116"/>
      <c r="F12" s="116"/>
      <c r="G12" s="6"/>
      <c r="H12" s="6"/>
    </row>
    <row r="13" spans="1:8" ht="6.75" customHeight="1">
      <c r="A13" s="115"/>
      <c r="B13" s="116"/>
      <c r="C13" s="116"/>
      <c r="D13" s="116"/>
      <c r="E13" s="116"/>
      <c r="F13" s="116"/>
      <c r="G13" s="6"/>
      <c r="H13" s="6"/>
    </row>
    <row r="14" spans="1:8" ht="113.4" customHeight="1">
      <c r="A14" s="574" t="s">
        <v>174</v>
      </c>
      <c r="B14" s="574"/>
      <c r="C14" s="574"/>
      <c r="D14" s="574"/>
      <c r="E14" s="574"/>
      <c r="F14" s="574"/>
      <c r="G14" s="574"/>
      <c r="H14" s="574"/>
    </row>
    <row r="15" spans="1:8">
      <c r="A15" s="117" t="s">
        <v>81</v>
      </c>
      <c r="B15" s="117"/>
      <c r="C15" s="117"/>
      <c r="D15" s="117"/>
      <c r="E15" s="117"/>
      <c r="F15" s="117"/>
      <c r="G15" s="6"/>
      <c r="H15" s="6"/>
    </row>
    <row r="16" spans="1:8">
      <c r="A16" s="117" t="s">
        <v>82</v>
      </c>
      <c r="B16" s="118"/>
      <c r="C16" s="118"/>
      <c r="D16" s="118"/>
      <c r="E16" s="118"/>
      <c r="F16" s="118"/>
      <c r="G16" s="6"/>
      <c r="H16" s="6"/>
    </row>
    <row r="17" spans="1:8" ht="14.25" customHeight="1">
      <c r="A17" s="565" t="s">
        <v>83</v>
      </c>
      <c r="B17" s="565"/>
      <c r="C17" s="565"/>
      <c r="D17" s="565"/>
      <c r="E17" s="565"/>
      <c r="F17" s="565"/>
      <c r="G17" s="565"/>
      <c r="H17" s="565"/>
    </row>
    <row r="18" spans="1:8" ht="6.75" customHeight="1">
      <c r="A18" s="5"/>
      <c r="B18" s="5"/>
      <c r="C18" s="5"/>
      <c r="D18" s="5"/>
      <c r="E18" s="5"/>
      <c r="F18" s="5"/>
      <c r="G18" s="5"/>
      <c r="H18" s="5"/>
    </row>
    <row r="19" spans="1:8" ht="15.75" customHeight="1">
      <c r="A19" s="472" t="s">
        <v>84</v>
      </c>
      <c r="B19" s="472"/>
      <c r="C19" s="119"/>
      <c r="D19" s="119"/>
      <c r="E19" s="119"/>
      <c r="F19" s="119"/>
      <c r="G19" s="120"/>
      <c r="H19" s="120"/>
    </row>
    <row r="20" spans="1:8" ht="14.25" customHeight="1">
      <c r="A20" s="566" t="s">
        <v>85</v>
      </c>
      <c r="B20" s="566"/>
      <c r="C20" s="566"/>
      <c r="D20" s="566"/>
      <c r="E20" s="566"/>
      <c r="F20" s="566"/>
      <c r="G20" s="566"/>
      <c r="H20" s="566"/>
    </row>
    <row r="21" spans="1:8" ht="10.5" customHeight="1">
      <c r="A21" s="121"/>
      <c r="B21" s="121"/>
      <c r="C21" s="121"/>
      <c r="D21" s="121"/>
      <c r="E21" s="121"/>
      <c r="F21" s="121"/>
      <c r="G21" s="121"/>
      <c r="H21" s="121"/>
    </row>
    <row r="22" spans="1:8" ht="42.75" customHeight="1">
      <c r="A22" s="121"/>
      <c r="B22" s="121"/>
      <c r="C22" s="122" t="s">
        <v>86</v>
      </c>
      <c r="D22" s="567" t="s">
        <v>87</v>
      </c>
      <c r="E22" s="567"/>
      <c r="F22" s="567"/>
      <c r="G22" s="567"/>
      <c r="H22" s="123" t="s">
        <v>88</v>
      </c>
    </row>
    <row r="23" spans="1:8" ht="8.25" customHeight="1">
      <c r="A23" s="124"/>
      <c r="B23" s="124"/>
      <c r="C23" s="125"/>
      <c r="D23" s="126"/>
      <c r="E23" s="126"/>
      <c r="F23" s="126"/>
      <c r="G23" s="127"/>
      <c r="H23" s="128"/>
    </row>
    <row r="24" spans="1:8" ht="19.95" customHeight="1">
      <c r="A24" s="129" t="s">
        <v>89</v>
      </c>
      <c r="B24" s="129" t="s">
        <v>90</v>
      </c>
      <c r="C24" s="330">
        <v>5</v>
      </c>
      <c r="D24" s="570"/>
      <c r="E24" s="571"/>
      <c r="F24" s="571"/>
      <c r="G24" s="572"/>
      <c r="H24" s="130">
        <f t="shared" ref="H24:H30" si="0">SUM(C24*D24)</f>
        <v>0</v>
      </c>
    </row>
    <row r="25" spans="1:8" ht="27.6" customHeight="1">
      <c r="A25" s="129" t="s">
        <v>91</v>
      </c>
      <c r="B25" s="331" t="s">
        <v>92</v>
      </c>
      <c r="C25" s="330">
        <v>5</v>
      </c>
      <c r="D25" s="570"/>
      <c r="E25" s="571"/>
      <c r="F25" s="571"/>
      <c r="G25" s="572"/>
      <c r="H25" s="130">
        <f t="shared" si="0"/>
        <v>0</v>
      </c>
    </row>
    <row r="26" spans="1:8" ht="20.100000000000001" customHeight="1">
      <c r="A26" s="129" t="s">
        <v>93</v>
      </c>
      <c r="B26" s="129" t="s">
        <v>94</v>
      </c>
      <c r="C26" s="330">
        <v>5</v>
      </c>
      <c r="D26" s="570"/>
      <c r="E26" s="571"/>
      <c r="F26" s="571"/>
      <c r="G26" s="572"/>
      <c r="H26" s="130">
        <f>SUM(C26*D26)</f>
        <v>0</v>
      </c>
    </row>
    <row r="27" spans="1:8" ht="20.100000000000001" customHeight="1">
      <c r="A27" s="129" t="s">
        <v>95</v>
      </c>
      <c r="B27" s="129" t="s">
        <v>96</v>
      </c>
      <c r="C27" s="330">
        <v>5</v>
      </c>
      <c r="D27" s="570"/>
      <c r="E27" s="571"/>
      <c r="F27" s="571"/>
      <c r="G27" s="572"/>
      <c r="H27" s="130">
        <f t="shared" si="0"/>
        <v>0</v>
      </c>
    </row>
    <row r="28" spans="1:8" ht="20.100000000000001" customHeight="1">
      <c r="A28" s="129" t="s">
        <v>97</v>
      </c>
      <c r="B28" s="129" t="s">
        <v>98</v>
      </c>
      <c r="C28" s="330">
        <v>5</v>
      </c>
      <c r="D28" s="570"/>
      <c r="E28" s="571"/>
      <c r="F28" s="571"/>
      <c r="G28" s="572"/>
      <c r="H28" s="130">
        <f t="shared" si="0"/>
        <v>0</v>
      </c>
    </row>
    <row r="29" spans="1:8" ht="40.5" customHeight="1">
      <c r="A29" s="129" t="s">
        <v>99</v>
      </c>
      <c r="B29" s="332" t="s">
        <v>202</v>
      </c>
      <c r="C29" s="330">
        <v>5</v>
      </c>
      <c r="D29" s="570"/>
      <c r="E29" s="571"/>
      <c r="F29" s="571"/>
      <c r="G29" s="572"/>
      <c r="H29" s="130">
        <f t="shared" si="0"/>
        <v>0</v>
      </c>
    </row>
    <row r="30" spans="1:8" ht="19.95" customHeight="1">
      <c r="A30" s="129" t="s">
        <v>168</v>
      </c>
      <c r="B30" s="332" t="s">
        <v>203</v>
      </c>
      <c r="C30" s="330">
        <v>5</v>
      </c>
      <c r="D30" s="570"/>
      <c r="E30" s="571"/>
      <c r="F30" s="571"/>
      <c r="G30" s="572"/>
      <c r="H30" s="130">
        <f t="shared" si="0"/>
        <v>0</v>
      </c>
    </row>
    <row r="31" spans="1:8" ht="6.75" customHeight="1">
      <c r="A31" s="5"/>
      <c r="B31" s="131"/>
      <c r="C31" s="132"/>
      <c r="D31" s="133"/>
      <c r="E31" s="133"/>
      <c r="F31" s="133"/>
      <c r="G31" s="133"/>
      <c r="H31" s="134"/>
    </row>
    <row r="32" spans="1:8" ht="15" customHeight="1">
      <c r="A32" s="5"/>
      <c r="B32" s="131"/>
      <c r="C32" s="569" t="s">
        <v>100</v>
      </c>
      <c r="D32" s="569"/>
      <c r="E32" s="569"/>
      <c r="F32" s="569"/>
      <c r="G32" s="569"/>
      <c r="H32" s="135">
        <f>SUM(H24:H31)</f>
        <v>0</v>
      </c>
    </row>
    <row r="33" spans="1:8">
      <c r="A33" s="5"/>
      <c r="B33" s="131"/>
      <c r="C33" s="136"/>
      <c r="D33" s="136"/>
      <c r="E33" s="136"/>
      <c r="F33" s="136"/>
      <c r="G33" s="136"/>
      <c r="H33" s="47"/>
    </row>
    <row r="34" spans="1:8" ht="15.75" customHeight="1">
      <c r="A34" s="472" t="s">
        <v>121</v>
      </c>
      <c r="B34" s="472"/>
      <c r="C34" s="119"/>
      <c r="D34" s="119"/>
      <c r="E34" s="119"/>
      <c r="F34" s="119"/>
      <c r="G34" s="120"/>
      <c r="H34" s="120"/>
    </row>
    <row r="35" spans="1:8" ht="29.55" customHeight="1">
      <c r="A35" s="566" t="s">
        <v>178</v>
      </c>
      <c r="B35" s="566"/>
      <c r="C35" s="566"/>
      <c r="D35" s="566"/>
      <c r="E35" s="566"/>
      <c r="F35" s="566"/>
      <c r="G35" s="566"/>
      <c r="H35" s="566"/>
    </row>
    <row r="36" spans="1:8" ht="6.75" customHeight="1">
      <c r="A36" s="5"/>
      <c r="B36" s="131"/>
      <c r="C36" s="140"/>
      <c r="D36" s="140"/>
      <c r="E36" s="140"/>
      <c r="F36" s="140"/>
      <c r="G36" s="140"/>
      <c r="H36" s="44"/>
    </row>
    <row r="37" spans="1:8" ht="26.4">
      <c r="A37" s="121"/>
      <c r="B37" s="121"/>
      <c r="C37" s="141" t="s">
        <v>101</v>
      </c>
      <c r="D37" s="141" t="s">
        <v>102</v>
      </c>
      <c r="E37" s="141" t="s">
        <v>103</v>
      </c>
      <c r="F37" s="141" t="s">
        <v>162</v>
      </c>
      <c r="G37" s="141" t="s">
        <v>104</v>
      </c>
      <c r="H37" s="142" t="s">
        <v>88</v>
      </c>
    </row>
    <row r="38" spans="1:8" ht="6.75" customHeight="1">
      <c r="A38" s="143" t="s">
        <v>105</v>
      </c>
      <c r="B38" s="143"/>
      <c r="C38" s="144"/>
      <c r="D38" s="145"/>
      <c r="E38" s="145"/>
      <c r="F38" s="145"/>
      <c r="G38" s="145"/>
      <c r="H38" s="146"/>
    </row>
    <row r="39" spans="1:8" ht="19.8" customHeight="1">
      <c r="A39" s="129" t="s">
        <v>89</v>
      </c>
      <c r="B39" s="333" t="s">
        <v>204</v>
      </c>
      <c r="C39" s="334">
        <v>1</v>
      </c>
      <c r="D39" s="349">
        <v>25</v>
      </c>
      <c r="E39" s="407"/>
      <c r="F39" s="408"/>
      <c r="G39" s="273">
        <f t="shared" ref="G39:G43" si="1">IFERROR(H39/D39,0)</f>
        <v>0</v>
      </c>
      <c r="H39" s="273">
        <f t="shared" ref="H39:H43" si="2">IFERROR(SUM(C39*D39/E39*F39),0)</f>
        <v>0</v>
      </c>
    </row>
    <row r="40" spans="1:8" ht="19.8" customHeight="1">
      <c r="A40" s="129" t="s">
        <v>91</v>
      </c>
      <c r="B40" s="333" t="s">
        <v>205</v>
      </c>
      <c r="C40" s="334">
        <v>1</v>
      </c>
      <c r="D40" s="349">
        <v>100</v>
      </c>
      <c r="E40" s="407"/>
      <c r="F40" s="408"/>
      <c r="G40" s="273">
        <f t="shared" si="1"/>
        <v>0</v>
      </c>
      <c r="H40" s="273">
        <f t="shared" si="2"/>
        <v>0</v>
      </c>
    </row>
    <row r="41" spans="1:8" ht="19.8" customHeight="1">
      <c r="A41" s="129" t="s">
        <v>93</v>
      </c>
      <c r="B41" s="333" t="s">
        <v>106</v>
      </c>
      <c r="C41" s="334">
        <v>1</v>
      </c>
      <c r="D41" s="349">
        <v>100</v>
      </c>
      <c r="E41" s="407"/>
      <c r="F41" s="408"/>
      <c r="G41" s="273">
        <f t="shared" si="1"/>
        <v>0</v>
      </c>
      <c r="H41" s="273">
        <f t="shared" si="2"/>
        <v>0</v>
      </c>
    </row>
    <row r="42" spans="1:8" ht="27" customHeight="1">
      <c r="A42" s="129" t="s">
        <v>95</v>
      </c>
      <c r="B42" s="333" t="s">
        <v>206</v>
      </c>
      <c r="C42" s="334">
        <v>1</v>
      </c>
      <c r="D42" s="349">
        <v>30</v>
      </c>
      <c r="E42" s="407"/>
      <c r="F42" s="408"/>
      <c r="G42" s="273">
        <f t="shared" si="1"/>
        <v>0</v>
      </c>
      <c r="H42" s="273">
        <f t="shared" si="2"/>
        <v>0</v>
      </c>
    </row>
    <row r="43" spans="1:8" ht="19.8" customHeight="1">
      <c r="A43" s="129" t="s">
        <v>97</v>
      </c>
      <c r="B43" s="333" t="s">
        <v>207</v>
      </c>
      <c r="C43" s="334">
        <v>1</v>
      </c>
      <c r="D43" s="349">
        <v>35</v>
      </c>
      <c r="E43" s="407"/>
      <c r="F43" s="408"/>
      <c r="G43" s="273">
        <f t="shared" si="1"/>
        <v>0</v>
      </c>
      <c r="H43" s="273">
        <f t="shared" si="2"/>
        <v>0</v>
      </c>
    </row>
    <row r="44" spans="1:8" ht="6.75" customHeight="1">
      <c r="A44" s="147"/>
      <c r="B44" s="147"/>
      <c r="C44" s="136"/>
      <c r="D44" s="136"/>
      <c r="E44" s="136"/>
      <c r="F44" s="136"/>
      <c r="G44" s="47"/>
      <c r="H44" s="47"/>
    </row>
    <row r="45" spans="1:8">
      <c r="A45" s="147"/>
      <c r="B45" s="147"/>
      <c r="C45" s="569" t="s">
        <v>100</v>
      </c>
      <c r="D45" s="569"/>
      <c r="E45" s="569"/>
      <c r="F45" s="569"/>
      <c r="G45" s="569"/>
      <c r="H45" s="135">
        <f>SUM(H39:H44)</f>
        <v>0</v>
      </c>
    </row>
    <row r="46" spans="1:8">
      <c r="A46" s="147"/>
      <c r="B46" s="147"/>
      <c r="C46" s="136"/>
      <c r="D46" s="136"/>
      <c r="E46" s="136"/>
      <c r="F46" s="136"/>
      <c r="G46" s="136"/>
      <c r="H46" s="47"/>
    </row>
    <row r="47" spans="1:8">
      <c r="A47" s="5"/>
      <c r="B47" s="5"/>
      <c r="C47" s="562" t="s">
        <v>107</v>
      </c>
      <c r="D47" s="562"/>
      <c r="E47" s="562"/>
      <c r="F47" s="562"/>
      <c r="G47" s="562"/>
      <c r="H47" s="44">
        <f>SUM(H45,H32)</f>
        <v>0</v>
      </c>
    </row>
    <row r="48" spans="1:8">
      <c r="A48" s="5"/>
      <c r="B48" s="5"/>
      <c r="C48" s="5"/>
      <c r="D48" s="5"/>
      <c r="E48" s="5"/>
      <c r="F48" s="5"/>
      <c r="G48" s="5"/>
      <c r="H48" s="5"/>
    </row>
    <row r="49" spans="1:8" ht="14.25" customHeight="1">
      <c r="A49" s="563" t="s">
        <v>146</v>
      </c>
      <c r="B49" s="563"/>
      <c r="C49" s="563"/>
      <c r="D49" s="563"/>
      <c r="E49" s="563"/>
      <c r="F49" s="563"/>
      <c r="G49" s="563"/>
      <c r="H49" s="563"/>
    </row>
    <row r="51" spans="1:8">
      <c r="A51" s="568"/>
      <c r="B51" s="568"/>
      <c r="C51" s="568"/>
      <c r="D51" s="568"/>
      <c r="E51" s="568"/>
      <c r="F51" s="568"/>
      <c r="G51" s="568"/>
      <c r="H51" s="568"/>
    </row>
    <row r="52" spans="1:8">
      <c r="G52" s="546"/>
      <c r="H52" s="546"/>
    </row>
  </sheetData>
  <sheetProtection algorithmName="SHA-512" hashValue="Ca4v00FyCIsT7yjEpAf1UJi2y/pxLCOxy3bVXe1qeI0RjtItCGvuoTEh9QXpPs2Jx/jNzY7D6g7plS+nOuoz3g==" saltValue="iI2OheNJfNPAaz8n3tNLaQ==" spinCount="100000" sheet="1" objects="1" scenarios="1"/>
  <protectedRanges>
    <protectedRange sqref="D24:G30 E39:F43 A49:H49" name="Bereich1"/>
  </protectedRanges>
  <mergeCells count="27">
    <mergeCell ref="G3:H3"/>
    <mergeCell ref="D29:G29"/>
    <mergeCell ref="C32:G32"/>
    <mergeCell ref="D24:G24"/>
    <mergeCell ref="A4:H4"/>
    <mergeCell ref="A6:H6"/>
    <mergeCell ref="A8:H8"/>
    <mergeCell ref="D30:G30"/>
    <mergeCell ref="A3:B3"/>
    <mergeCell ref="C3:E3"/>
    <mergeCell ref="A14:H14"/>
    <mergeCell ref="G52:H52"/>
    <mergeCell ref="C47:G47"/>
    <mergeCell ref="A49:H49"/>
    <mergeCell ref="A10:H10"/>
    <mergeCell ref="A17:H17"/>
    <mergeCell ref="A19:B19"/>
    <mergeCell ref="A20:H20"/>
    <mergeCell ref="D22:G22"/>
    <mergeCell ref="A34:B34"/>
    <mergeCell ref="A35:H35"/>
    <mergeCell ref="A51:H51"/>
    <mergeCell ref="C45:G45"/>
    <mergeCell ref="D25:G25"/>
    <mergeCell ref="D26:G26"/>
    <mergeCell ref="D27:G27"/>
    <mergeCell ref="D28:G28"/>
  </mergeCells>
  <pageMargins left="0.59055118110236227" right="0.19685039370078741" top="0.59055118110236227" bottom="0.39370078740157483" header="0" footer="0.31496062992125984"/>
  <pageSetup paperSize="9" scale="70" orientation="portrait" r:id="rId1"/>
  <headerFooter>
    <oddFooter xml:space="preserve">&amp;R&amp;"Arial,Standard"&amp;9Seite &amp;P von &amp;N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P39"/>
  <sheetViews>
    <sheetView showGridLines="0" view="pageBreakPreview" zoomScaleNormal="100" zoomScaleSheetLayoutView="100" workbookViewId="0">
      <selection activeCell="J38" sqref="J38"/>
    </sheetView>
  </sheetViews>
  <sheetFormatPr baseColWidth="10" defaultColWidth="24.5546875" defaultRowHeight="13.2"/>
  <cols>
    <col min="1" max="1" width="43" style="5" customWidth="1"/>
    <col min="2" max="2" width="22.44140625" style="6" customWidth="1"/>
    <col min="3" max="3" width="8.5546875" style="6" bestFit="1" customWidth="1"/>
    <col min="4" max="4" width="10.6640625" style="6" bestFit="1" customWidth="1"/>
    <col min="5" max="5" width="19.6640625" style="6" bestFit="1" customWidth="1"/>
    <col min="6" max="6" width="8.21875" style="298" customWidth="1"/>
    <col min="7" max="7" width="15.88671875" style="6" customWidth="1"/>
    <col min="8" max="8" width="12.6640625" style="51" customWidth="1"/>
    <col min="9" max="9" width="10.21875" style="29" customWidth="1"/>
    <col min="10" max="10" width="13.21875" style="193" customWidth="1"/>
    <col min="11" max="11" width="15.109375" style="5" customWidth="1"/>
    <col min="12" max="12" width="12.5546875" style="5" bestFit="1" customWidth="1"/>
    <col min="13" max="13" width="15.44140625" style="42" bestFit="1" customWidth="1"/>
    <col min="14" max="14" width="14.44140625" style="5" bestFit="1" customWidth="1"/>
    <col min="15" max="15" width="15.5546875" style="47" customWidth="1"/>
    <col min="16" max="16" width="12.44140625" style="47" bestFit="1" customWidth="1"/>
    <col min="17" max="16384" width="24.5546875" style="5"/>
  </cols>
  <sheetData>
    <row r="1" spans="1:16" ht="28.35" customHeight="1">
      <c r="A1" s="15" t="str">
        <f>'Inhaltsverz. u allg Hin.Los2   '!A1</f>
        <v>Vergabe Unterhaltsreinigung</v>
      </c>
      <c r="B1" s="16"/>
      <c r="C1" s="16"/>
      <c r="D1" s="16"/>
      <c r="E1" s="16"/>
      <c r="F1" s="18"/>
      <c r="G1" s="16"/>
      <c r="H1" s="50"/>
      <c r="I1" s="28"/>
      <c r="J1" s="17"/>
      <c r="K1" s="19"/>
      <c r="L1" s="19"/>
      <c r="M1" s="38"/>
      <c r="N1" s="19"/>
      <c r="O1" s="43"/>
      <c r="P1" s="43"/>
    </row>
    <row r="2" spans="1:16">
      <c r="A2" s="220" t="str">
        <f>'Inhaltsverz. u allg Hin.Los2   '!A2</f>
        <v>Anhang Teil C (EXCEL-Teil)</v>
      </c>
      <c r="B2" s="50"/>
      <c r="C2" s="50"/>
      <c r="D2" s="50"/>
      <c r="E2" s="50"/>
      <c r="F2" s="17"/>
      <c r="G2" s="50"/>
      <c r="H2" s="50"/>
      <c r="I2" s="50"/>
      <c r="J2" s="50"/>
      <c r="K2" s="50"/>
      <c r="L2" s="50"/>
      <c r="M2" s="50"/>
      <c r="N2" s="50"/>
      <c r="O2" s="50"/>
      <c r="P2" s="50"/>
    </row>
    <row r="3" spans="1:16" s="9" customFormat="1" ht="15.6">
      <c r="A3" s="195" t="s">
        <v>75</v>
      </c>
      <c r="B3" s="576" t="str">
        <f>'Inhaltsverz. u allg Hin.Los2   '!B3</f>
        <v>Verwalltungsgemeinschaft Kochel am See</v>
      </c>
      <c r="C3" s="577"/>
      <c r="D3" s="577"/>
      <c r="E3" s="577"/>
      <c r="F3" s="577"/>
      <c r="G3" s="577"/>
      <c r="H3" s="577"/>
      <c r="I3" s="577"/>
      <c r="J3" s="578"/>
      <c r="K3" s="580" t="str">
        <f>'Inhaltsverz. u allg Hin.Los2   '!D3</f>
        <v>Vergabenummer/   Aktenzeichen:</v>
      </c>
      <c r="L3" s="581"/>
      <c r="M3" s="581"/>
      <c r="N3" s="581"/>
      <c r="O3" s="579" t="str">
        <f>'Inhaltsverz. u allg Hin.Los2   '!E3</f>
        <v>EU-3-2-cst-26-131</v>
      </c>
      <c r="P3" s="579"/>
    </row>
    <row r="4" spans="1:16" ht="17.100000000000001" customHeight="1">
      <c r="A4" s="575" t="s">
        <v>265</v>
      </c>
      <c r="B4" s="575"/>
      <c r="C4" s="575"/>
      <c r="D4" s="575"/>
      <c r="E4" s="575"/>
      <c r="F4" s="575"/>
      <c r="G4" s="575"/>
      <c r="H4" s="575"/>
      <c r="I4" s="575"/>
      <c r="J4" s="575"/>
      <c r="K4" s="575"/>
      <c r="L4" s="575"/>
      <c r="M4" s="575"/>
      <c r="N4" s="575"/>
      <c r="O4" s="423"/>
      <c r="P4" s="575"/>
    </row>
    <row r="5" spans="1:16" s="4" customFormat="1" ht="13.35" customHeight="1">
      <c r="A5" s="196"/>
      <c r="B5" s="8"/>
      <c r="C5" s="7"/>
      <c r="D5" s="3"/>
      <c r="E5" s="3"/>
      <c r="F5" s="140"/>
      <c r="G5" s="3"/>
      <c r="H5" s="52"/>
      <c r="I5" s="30"/>
      <c r="J5" s="140"/>
      <c r="M5" s="39"/>
      <c r="O5" s="44"/>
      <c r="P5" s="44"/>
    </row>
    <row r="6" spans="1:16" s="4" customFormat="1" ht="18.75" customHeight="1">
      <c r="A6" s="197" t="s">
        <v>77</v>
      </c>
      <c r="B6" s="20"/>
      <c r="C6" s="20"/>
      <c r="D6" s="20"/>
      <c r="E6" s="20"/>
      <c r="F6" s="325"/>
      <c r="G6" s="49"/>
      <c r="H6" s="323"/>
      <c r="I6" s="31"/>
      <c r="J6" s="31"/>
      <c r="K6" s="14" t="s">
        <v>76</v>
      </c>
      <c r="L6" s="13"/>
      <c r="M6" s="40"/>
      <c r="N6" s="12"/>
      <c r="O6" s="45"/>
      <c r="P6" s="45"/>
    </row>
    <row r="7" spans="1:16" s="4" customFormat="1" ht="4.5" customHeight="1">
      <c r="A7" s="198"/>
      <c r="B7" s="2"/>
      <c r="C7" s="2"/>
      <c r="D7" s="3"/>
      <c r="E7" s="3"/>
      <c r="F7" s="140"/>
      <c r="G7" s="3"/>
      <c r="H7" s="52"/>
      <c r="I7" s="30"/>
      <c r="J7" s="140"/>
      <c r="M7" s="39"/>
      <c r="O7" s="44"/>
      <c r="P7" s="44"/>
    </row>
    <row r="8" spans="1:16" ht="26.4">
      <c r="A8" s="199" t="s">
        <v>65</v>
      </c>
      <c r="B8" s="11" t="s">
        <v>182</v>
      </c>
      <c r="C8" s="11" t="s">
        <v>60</v>
      </c>
      <c r="D8" s="10" t="s">
        <v>183</v>
      </c>
      <c r="E8" s="10" t="s">
        <v>184</v>
      </c>
      <c r="F8" s="326" t="s">
        <v>47</v>
      </c>
      <c r="G8" s="11" t="s">
        <v>61</v>
      </c>
      <c r="H8" s="53" t="s">
        <v>73</v>
      </c>
      <c r="I8" s="32" t="s">
        <v>165</v>
      </c>
      <c r="J8" s="32" t="s">
        <v>166</v>
      </c>
      <c r="K8" s="37" t="s">
        <v>74</v>
      </c>
      <c r="L8" s="36" t="s">
        <v>103</v>
      </c>
      <c r="M8" s="41" t="s">
        <v>170</v>
      </c>
      <c r="N8" s="35" t="s">
        <v>134</v>
      </c>
      <c r="O8" s="46" t="s">
        <v>72</v>
      </c>
      <c r="P8" s="48" t="s">
        <v>71</v>
      </c>
    </row>
    <row r="9" spans="1:16">
      <c r="A9" s="319" t="s">
        <v>407</v>
      </c>
      <c r="B9" s="319" t="s">
        <v>408</v>
      </c>
      <c r="C9" s="321" t="s">
        <v>185</v>
      </c>
      <c r="D9" s="321"/>
      <c r="E9" s="319" t="s">
        <v>188</v>
      </c>
      <c r="F9" s="248">
        <v>1</v>
      </c>
      <c r="G9" s="319" t="s">
        <v>197</v>
      </c>
      <c r="H9" s="322">
        <v>12</v>
      </c>
      <c r="I9" s="320" t="s">
        <v>141</v>
      </c>
      <c r="J9" s="320">
        <v>52</v>
      </c>
      <c r="K9" s="224">
        <f>IFERROR(tbl_AufmassLos1[[#This Row],[Fläche_qm]]*tbl_AufmassLos1[[#This Row],[Reinigungs-tageJahr]],"")</f>
        <v>624</v>
      </c>
      <c r="L9" s="216">
        <f>IFERROR(VLOOKUP(tbl_AufmassLos1[[#This Row],[Reinigungs-gruppe]]&amp;tbl_AufmassLos1[[#This Row],[Reinigungs-tageJahr]],tbl_BasisLos1[],7,FALSE),"")</f>
        <v>0</v>
      </c>
      <c r="M9" s="224" t="str">
        <f>IFERROR(tbl_AufmassLos1[[#This Row],[Fläche_qm_Jahr]]/tbl_AufmassLos1[[#This Row],[qm Leistung pro Stunde]],"")</f>
        <v/>
      </c>
      <c r="N9" s="225">
        <f>IFERROR(VLOOKUP(tbl_AufmassLos1[[#This Row],[Reinigungs-gruppe]]&amp;tbl_AufmassLos1[[#This Row],[Reinigungs-tageJahr]],tbl_BasisLos1[],8,FALSE),"")</f>
        <v>0</v>
      </c>
      <c r="O9" s="226" t="str">
        <f>IFERROR(tbl_AufmassLos1[[#This Row],[StundenJahr]]*tbl_AufmassLos1[[#This Row],[SVS]],"")</f>
        <v/>
      </c>
      <c r="P9" s="227" t="str">
        <f>IFERROR(tbl_AufmassLos1[[#This Row],[PreisJahr]]/12,"")</f>
        <v/>
      </c>
    </row>
    <row r="10" spans="1:16">
      <c r="A10" s="319" t="s">
        <v>407</v>
      </c>
      <c r="B10" s="319" t="s">
        <v>408</v>
      </c>
      <c r="C10" s="321" t="s">
        <v>185</v>
      </c>
      <c r="D10" s="321"/>
      <c r="E10" s="319" t="s">
        <v>187</v>
      </c>
      <c r="F10" s="248">
        <v>1</v>
      </c>
      <c r="G10" s="319" t="s">
        <v>197</v>
      </c>
      <c r="H10" s="322">
        <v>12.61</v>
      </c>
      <c r="I10" s="320" t="s">
        <v>142</v>
      </c>
      <c r="J10" s="320">
        <v>52</v>
      </c>
      <c r="K10" s="224">
        <f>IFERROR(tbl_AufmassLos1[[#This Row],[Fläche_qm]]*tbl_AufmassLos1[[#This Row],[Reinigungs-tageJahr]],"")</f>
        <v>655.72</v>
      </c>
      <c r="L10" s="216">
        <f>IFERROR(VLOOKUP(tbl_AufmassLos1[[#This Row],[Reinigungs-gruppe]]&amp;tbl_AufmassLos1[[#This Row],[Reinigungs-tageJahr]],tbl_BasisLos1[],7,FALSE),"")</f>
        <v>0</v>
      </c>
      <c r="M10" s="224" t="str">
        <f>IFERROR(tbl_AufmassLos1[[#This Row],[Fläche_qm_Jahr]]/tbl_AufmassLos1[[#This Row],[qm Leistung pro Stunde]],"")</f>
        <v/>
      </c>
      <c r="N10" s="225">
        <f>IFERROR(VLOOKUP(tbl_AufmassLos1[[#This Row],[Reinigungs-gruppe]]&amp;tbl_AufmassLos1[[#This Row],[Reinigungs-tageJahr]],tbl_BasisLos1[],8,FALSE),"")</f>
        <v>0</v>
      </c>
      <c r="O10" s="226" t="str">
        <f>IFERROR(tbl_AufmassLos1[[#This Row],[StundenJahr]]*tbl_AufmassLos1[[#This Row],[SVS]],"")</f>
        <v/>
      </c>
      <c r="P10" s="227" t="str">
        <f>IFERROR(tbl_AufmassLos1[[#This Row],[PreisJahr]]/12,"")</f>
        <v/>
      </c>
    </row>
    <row r="11" spans="1:16">
      <c r="A11" s="319" t="s">
        <v>407</v>
      </c>
      <c r="B11" s="319" t="s">
        <v>408</v>
      </c>
      <c r="C11" s="321" t="s">
        <v>185</v>
      </c>
      <c r="D11" s="321"/>
      <c r="E11" s="319" t="s">
        <v>411</v>
      </c>
      <c r="F11" s="248">
        <v>0</v>
      </c>
      <c r="G11" s="319" t="s">
        <v>427</v>
      </c>
      <c r="H11" s="322">
        <v>5</v>
      </c>
      <c r="I11" s="320" t="s">
        <v>143</v>
      </c>
      <c r="J11" s="320">
        <v>0</v>
      </c>
      <c r="K11" s="224">
        <f>IFERROR(tbl_AufmassLos1[[#This Row],[Fläche_qm]]*tbl_AufmassLos1[[#This Row],[Reinigungs-tageJahr]],"")</f>
        <v>0</v>
      </c>
      <c r="L11" s="216" t="str">
        <f>IFERROR(VLOOKUP(tbl_AufmassLos1[[#This Row],[Reinigungs-gruppe]]&amp;tbl_AufmassLos1[[#This Row],[Reinigungs-tageJahr]],tbl_BasisLos1[],7,FALSE),"")</f>
        <v/>
      </c>
      <c r="M11" s="224" t="str">
        <f>IFERROR(tbl_AufmassLos1[[#This Row],[Fläche_qm_Jahr]]/tbl_AufmassLos1[[#This Row],[qm Leistung pro Stunde]],"")</f>
        <v/>
      </c>
      <c r="N11" s="225" t="str">
        <f>IFERROR(VLOOKUP(tbl_AufmassLos1[[#This Row],[Reinigungs-gruppe]]&amp;tbl_AufmassLos1[[#This Row],[Reinigungs-tageJahr]],tbl_BasisLos1[],8,FALSE),"")</f>
        <v/>
      </c>
      <c r="O11" s="226" t="str">
        <f>IFERROR(tbl_AufmassLos1[[#This Row],[StundenJahr]]*tbl_AufmassLos1[[#This Row],[SVS]],"")</f>
        <v/>
      </c>
      <c r="P11" s="227" t="str">
        <f>IFERROR(tbl_AufmassLos1[[#This Row],[PreisJahr]]/12,"")</f>
        <v/>
      </c>
    </row>
    <row r="12" spans="1:16">
      <c r="A12" s="319" t="s">
        <v>407</v>
      </c>
      <c r="B12" s="319" t="s">
        <v>408</v>
      </c>
      <c r="C12" s="321" t="s">
        <v>185</v>
      </c>
      <c r="D12" s="321"/>
      <c r="E12" s="319" t="s">
        <v>412</v>
      </c>
      <c r="F12" s="248">
        <v>0</v>
      </c>
      <c r="G12" s="319" t="s">
        <v>427</v>
      </c>
      <c r="H12" s="322">
        <v>3.26</v>
      </c>
      <c r="I12" s="320" t="s">
        <v>143</v>
      </c>
      <c r="J12" s="320">
        <v>0</v>
      </c>
      <c r="K12" s="224">
        <f>IFERROR(tbl_AufmassLos1[[#This Row],[Fläche_qm]]*tbl_AufmassLos1[[#This Row],[Reinigungs-tageJahr]],"")</f>
        <v>0</v>
      </c>
      <c r="L12" s="216" t="str">
        <f>IFERROR(VLOOKUP(tbl_AufmassLos1[[#This Row],[Reinigungs-gruppe]]&amp;tbl_AufmassLos1[[#This Row],[Reinigungs-tageJahr]],tbl_BasisLos1[],7,FALSE),"")</f>
        <v/>
      </c>
      <c r="M12" s="224" t="str">
        <f>IFERROR(tbl_AufmassLos1[[#This Row],[Fläche_qm_Jahr]]/tbl_AufmassLos1[[#This Row],[qm Leistung pro Stunde]],"")</f>
        <v/>
      </c>
      <c r="N12" s="225" t="str">
        <f>IFERROR(VLOOKUP(tbl_AufmassLos1[[#This Row],[Reinigungs-gruppe]]&amp;tbl_AufmassLos1[[#This Row],[Reinigungs-tageJahr]],tbl_BasisLos1[],8,FALSE),"")</f>
        <v/>
      </c>
      <c r="O12" s="226" t="str">
        <f>IFERROR(tbl_AufmassLos1[[#This Row],[StundenJahr]]*tbl_AufmassLos1[[#This Row],[SVS]],"")</f>
        <v/>
      </c>
      <c r="P12" s="227" t="str">
        <f>IFERROR(tbl_AufmassLos1[[#This Row],[PreisJahr]]/12,"")</f>
        <v/>
      </c>
    </row>
    <row r="13" spans="1:16">
      <c r="A13" s="319" t="s">
        <v>407</v>
      </c>
      <c r="B13" s="319" t="s">
        <v>408</v>
      </c>
      <c r="C13" s="321" t="s">
        <v>185</v>
      </c>
      <c r="D13" s="321"/>
      <c r="E13" s="319" t="s">
        <v>194</v>
      </c>
      <c r="F13" s="248">
        <v>2</v>
      </c>
      <c r="G13" s="319" t="s">
        <v>195</v>
      </c>
      <c r="H13" s="322">
        <v>7</v>
      </c>
      <c r="I13" s="320" t="s">
        <v>139</v>
      </c>
      <c r="J13" s="320">
        <v>104</v>
      </c>
      <c r="K13" s="224">
        <f>IFERROR(tbl_AufmassLos1[[#This Row],[Fläche_qm]]*tbl_AufmassLos1[[#This Row],[Reinigungs-tageJahr]],"")</f>
        <v>728</v>
      </c>
      <c r="L13" s="216">
        <f>IFERROR(VLOOKUP(tbl_AufmassLos1[[#This Row],[Reinigungs-gruppe]]&amp;tbl_AufmassLos1[[#This Row],[Reinigungs-tageJahr]],tbl_BasisLos1[],7,FALSE),"")</f>
        <v>0</v>
      </c>
      <c r="M13" s="224" t="str">
        <f>IFERROR(tbl_AufmassLos1[[#This Row],[Fläche_qm_Jahr]]/tbl_AufmassLos1[[#This Row],[qm Leistung pro Stunde]],"")</f>
        <v/>
      </c>
      <c r="N13" s="225">
        <f>IFERROR(VLOOKUP(tbl_AufmassLos1[[#This Row],[Reinigungs-gruppe]]&amp;tbl_AufmassLos1[[#This Row],[Reinigungs-tageJahr]],tbl_BasisLos1[],8,FALSE),"")</f>
        <v>0</v>
      </c>
      <c r="O13" s="226" t="str">
        <f>IFERROR(tbl_AufmassLos1[[#This Row],[StundenJahr]]*tbl_AufmassLos1[[#This Row],[SVS]],"")</f>
        <v/>
      </c>
      <c r="P13" s="227" t="str">
        <f>IFERROR(tbl_AufmassLos1[[#This Row],[PreisJahr]]/12,"")</f>
        <v/>
      </c>
    </row>
    <row r="14" spans="1:16">
      <c r="A14" s="319" t="s">
        <v>407</v>
      </c>
      <c r="B14" s="319" t="s">
        <v>408</v>
      </c>
      <c r="C14" s="321" t="s">
        <v>185</v>
      </c>
      <c r="D14" s="321"/>
      <c r="E14" s="319" t="s">
        <v>193</v>
      </c>
      <c r="F14" s="248">
        <v>2</v>
      </c>
      <c r="G14" s="319" t="s">
        <v>195</v>
      </c>
      <c r="H14" s="322">
        <v>7.02</v>
      </c>
      <c r="I14" s="320" t="s">
        <v>139</v>
      </c>
      <c r="J14" s="320">
        <v>104</v>
      </c>
      <c r="K14" s="224">
        <f>IFERROR(tbl_AufmassLos1[[#This Row],[Fläche_qm]]*tbl_AufmassLos1[[#This Row],[Reinigungs-tageJahr]],"")</f>
        <v>730.07999999999993</v>
      </c>
      <c r="L14" s="216">
        <f>IFERROR(VLOOKUP(tbl_AufmassLos1[[#This Row],[Reinigungs-gruppe]]&amp;tbl_AufmassLos1[[#This Row],[Reinigungs-tageJahr]],tbl_BasisLos1[],7,FALSE),"")</f>
        <v>0</v>
      </c>
      <c r="M14" s="224" t="str">
        <f>IFERROR(tbl_AufmassLos1[[#This Row],[Fläche_qm_Jahr]]/tbl_AufmassLos1[[#This Row],[qm Leistung pro Stunde]],"")</f>
        <v/>
      </c>
      <c r="N14" s="225">
        <f>IFERROR(VLOOKUP(tbl_AufmassLos1[[#This Row],[Reinigungs-gruppe]]&amp;tbl_AufmassLos1[[#This Row],[Reinigungs-tageJahr]],tbl_BasisLos1[],8,FALSE),"")</f>
        <v>0</v>
      </c>
      <c r="O14" s="226" t="str">
        <f>IFERROR(tbl_AufmassLos1[[#This Row],[StundenJahr]]*tbl_AufmassLos1[[#This Row],[SVS]],"")</f>
        <v/>
      </c>
      <c r="P14" s="227" t="str">
        <f>IFERROR(tbl_AufmassLos1[[#This Row],[PreisJahr]]/12,"")</f>
        <v/>
      </c>
    </row>
    <row r="15" spans="1:16">
      <c r="A15" s="319" t="s">
        <v>407</v>
      </c>
      <c r="B15" s="319" t="s">
        <v>408</v>
      </c>
      <c r="C15" s="321" t="s">
        <v>185</v>
      </c>
      <c r="D15" s="321"/>
      <c r="E15" s="319" t="s">
        <v>413</v>
      </c>
      <c r="F15" s="248">
        <v>1</v>
      </c>
      <c r="G15" s="319" t="s">
        <v>196</v>
      </c>
      <c r="H15" s="322">
        <v>93.3</v>
      </c>
      <c r="I15" s="320" t="s">
        <v>137</v>
      </c>
      <c r="J15" s="320">
        <v>52</v>
      </c>
      <c r="K15" s="224">
        <f>IFERROR(tbl_AufmassLos1[[#This Row],[Fläche_qm]]*tbl_AufmassLos1[[#This Row],[Reinigungs-tageJahr]],"")</f>
        <v>4851.5999999999995</v>
      </c>
      <c r="L15" s="216">
        <f>IFERROR(VLOOKUP(tbl_AufmassLos1[[#This Row],[Reinigungs-gruppe]]&amp;tbl_AufmassLos1[[#This Row],[Reinigungs-tageJahr]],tbl_BasisLos1[],7,FALSE),"")</f>
        <v>0</v>
      </c>
      <c r="M15" s="224" t="str">
        <f>IFERROR(tbl_AufmassLos1[[#This Row],[Fläche_qm_Jahr]]/tbl_AufmassLos1[[#This Row],[qm Leistung pro Stunde]],"")</f>
        <v/>
      </c>
      <c r="N15" s="225">
        <f>IFERROR(VLOOKUP(tbl_AufmassLos1[[#This Row],[Reinigungs-gruppe]]&amp;tbl_AufmassLos1[[#This Row],[Reinigungs-tageJahr]],tbl_BasisLos1[],8,FALSE),"")</f>
        <v>0</v>
      </c>
      <c r="O15" s="226" t="str">
        <f>IFERROR(tbl_AufmassLos1[[#This Row],[StundenJahr]]*tbl_AufmassLos1[[#This Row],[SVS]],"")</f>
        <v/>
      </c>
      <c r="P15" s="227" t="str">
        <f>IFERROR(tbl_AufmassLos1[[#This Row],[PreisJahr]]/12,"")</f>
        <v/>
      </c>
    </row>
    <row r="16" spans="1:16">
      <c r="A16" s="319" t="s">
        <v>407</v>
      </c>
      <c r="B16" s="319" t="s">
        <v>408</v>
      </c>
      <c r="C16" s="321" t="s">
        <v>189</v>
      </c>
      <c r="D16" s="321"/>
      <c r="E16" s="319" t="s">
        <v>188</v>
      </c>
      <c r="F16" s="248">
        <v>1</v>
      </c>
      <c r="G16" s="319" t="s">
        <v>197</v>
      </c>
      <c r="H16" s="322">
        <v>12.41</v>
      </c>
      <c r="I16" s="320" t="s">
        <v>141</v>
      </c>
      <c r="J16" s="320">
        <v>52</v>
      </c>
      <c r="K16" s="224">
        <f>IFERROR(tbl_AufmassLos1[[#This Row],[Fläche_qm]]*tbl_AufmassLos1[[#This Row],[Reinigungs-tageJahr]],"")</f>
        <v>645.32000000000005</v>
      </c>
      <c r="L16" s="216">
        <f>IFERROR(VLOOKUP(tbl_AufmassLos1[[#This Row],[Reinigungs-gruppe]]&amp;tbl_AufmassLos1[[#This Row],[Reinigungs-tageJahr]],tbl_BasisLos1[],7,FALSE),"")</f>
        <v>0</v>
      </c>
      <c r="M16" s="224" t="str">
        <f>IFERROR(tbl_AufmassLos1[[#This Row],[Fläche_qm_Jahr]]/tbl_AufmassLos1[[#This Row],[qm Leistung pro Stunde]],"")</f>
        <v/>
      </c>
      <c r="N16" s="225">
        <f>IFERROR(VLOOKUP(tbl_AufmassLos1[[#This Row],[Reinigungs-gruppe]]&amp;tbl_AufmassLos1[[#This Row],[Reinigungs-tageJahr]],tbl_BasisLos1[],8,FALSE),"")</f>
        <v>0</v>
      </c>
      <c r="O16" s="226" t="str">
        <f>IFERROR(tbl_AufmassLos1[[#This Row],[StundenJahr]]*tbl_AufmassLos1[[#This Row],[SVS]],"")</f>
        <v/>
      </c>
      <c r="P16" s="227" t="str">
        <f>IFERROR(tbl_AufmassLos1[[#This Row],[PreisJahr]]/12,"")</f>
        <v/>
      </c>
    </row>
    <row r="17" spans="1:16">
      <c r="A17" s="319" t="s">
        <v>407</v>
      </c>
      <c r="B17" s="319" t="s">
        <v>408</v>
      </c>
      <c r="C17" s="321" t="s">
        <v>189</v>
      </c>
      <c r="D17" s="321"/>
      <c r="E17" s="319" t="s">
        <v>414</v>
      </c>
      <c r="F17" s="248">
        <v>0</v>
      </c>
      <c r="G17" s="319" t="s">
        <v>195</v>
      </c>
      <c r="H17" s="322">
        <v>3.26</v>
      </c>
      <c r="I17" s="320" t="s">
        <v>143</v>
      </c>
      <c r="J17" s="320">
        <v>0</v>
      </c>
      <c r="K17" s="224">
        <f>IFERROR(tbl_AufmassLos1[[#This Row],[Fläche_qm]]*tbl_AufmassLos1[[#This Row],[Reinigungs-tageJahr]],"")</f>
        <v>0</v>
      </c>
      <c r="L17" s="216" t="str">
        <f>IFERROR(VLOOKUP(tbl_AufmassLos1[[#This Row],[Reinigungs-gruppe]]&amp;tbl_AufmassLos1[[#This Row],[Reinigungs-tageJahr]],tbl_BasisLos1[],7,FALSE),"")</f>
        <v/>
      </c>
      <c r="M17" s="224" t="str">
        <f>IFERROR(tbl_AufmassLos1[[#This Row],[Fläche_qm_Jahr]]/tbl_AufmassLos1[[#This Row],[qm Leistung pro Stunde]],"")</f>
        <v/>
      </c>
      <c r="N17" s="225" t="str">
        <f>IFERROR(VLOOKUP(tbl_AufmassLos1[[#This Row],[Reinigungs-gruppe]]&amp;tbl_AufmassLos1[[#This Row],[Reinigungs-tageJahr]],tbl_BasisLos1[],8,FALSE),"")</f>
        <v/>
      </c>
      <c r="O17" s="226" t="str">
        <f>IFERROR(tbl_AufmassLos1[[#This Row],[StundenJahr]]*tbl_AufmassLos1[[#This Row],[SVS]],"")</f>
        <v/>
      </c>
      <c r="P17" s="227" t="str">
        <f>IFERROR(tbl_AufmassLos1[[#This Row],[PreisJahr]]/12,"")</f>
        <v/>
      </c>
    </row>
    <row r="18" spans="1:16">
      <c r="A18" s="319" t="s">
        <v>407</v>
      </c>
      <c r="B18" s="319" t="s">
        <v>408</v>
      </c>
      <c r="C18" s="321" t="s">
        <v>189</v>
      </c>
      <c r="D18" s="321"/>
      <c r="E18" s="319" t="s">
        <v>415</v>
      </c>
      <c r="F18" s="248">
        <v>0</v>
      </c>
      <c r="G18" s="319" t="s">
        <v>195</v>
      </c>
      <c r="H18" s="322">
        <v>14.05</v>
      </c>
      <c r="I18" s="320" t="s">
        <v>143</v>
      </c>
      <c r="J18" s="320">
        <v>0</v>
      </c>
      <c r="K18" s="224">
        <f>IFERROR(tbl_AufmassLos1[[#This Row],[Fläche_qm]]*tbl_AufmassLos1[[#This Row],[Reinigungs-tageJahr]],"")</f>
        <v>0</v>
      </c>
      <c r="L18" s="216" t="str">
        <f>IFERROR(VLOOKUP(tbl_AufmassLos1[[#This Row],[Reinigungs-gruppe]]&amp;tbl_AufmassLos1[[#This Row],[Reinigungs-tageJahr]],tbl_BasisLos1[],7,FALSE),"")</f>
        <v/>
      </c>
      <c r="M18" s="224" t="str">
        <f>IFERROR(tbl_AufmassLos1[[#This Row],[Fläche_qm_Jahr]]/tbl_AufmassLos1[[#This Row],[qm Leistung pro Stunde]],"")</f>
        <v/>
      </c>
      <c r="N18" s="225" t="str">
        <f>IFERROR(VLOOKUP(tbl_AufmassLos1[[#This Row],[Reinigungs-gruppe]]&amp;tbl_AufmassLos1[[#This Row],[Reinigungs-tageJahr]],tbl_BasisLos1[],8,FALSE),"")</f>
        <v/>
      </c>
      <c r="O18" s="226" t="str">
        <f>IFERROR(tbl_AufmassLos1[[#This Row],[StundenJahr]]*tbl_AufmassLos1[[#This Row],[SVS]],"")</f>
        <v/>
      </c>
      <c r="P18" s="227" t="str">
        <f>IFERROR(tbl_AufmassLos1[[#This Row],[PreisJahr]]/12,"")</f>
        <v/>
      </c>
    </row>
    <row r="19" spans="1:16">
      <c r="A19" s="319" t="s">
        <v>407</v>
      </c>
      <c r="B19" s="319" t="s">
        <v>408</v>
      </c>
      <c r="C19" s="321" t="s">
        <v>189</v>
      </c>
      <c r="D19" s="321"/>
      <c r="E19" s="319" t="s">
        <v>416</v>
      </c>
      <c r="F19" s="248">
        <v>0</v>
      </c>
      <c r="G19" s="319" t="s">
        <v>427</v>
      </c>
      <c r="H19" s="322">
        <v>108.25</v>
      </c>
      <c r="I19" s="320" t="s">
        <v>143</v>
      </c>
      <c r="J19" s="320">
        <v>0</v>
      </c>
      <c r="K19" s="224">
        <f>IFERROR(tbl_AufmassLos1[[#This Row],[Fläche_qm]]*tbl_AufmassLos1[[#This Row],[Reinigungs-tageJahr]],"")</f>
        <v>0</v>
      </c>
      <c r="L19" s="216" t="str">
        <f>IFERROR(VLOOKUP(tbl_AufmassLos1[[#This Row],[Reinigungs-gruppe]]&amp;tbl_AufmassLos1[[#This Row],[Reinigungs-tageJahr]],tbl_BasisLos1[],7,FALSE),"")</f>
        <v/>
      </c>
      <c r="M19" s="224" t="str">
        <f>IFERROR(tbl_AufmassLos1[[#This Row],[Fläche_qm_Jahr]]/tbl_AufmassLos1[[#This Row],[qm Leistung pro Stunde]],"")</f>
        <v/>
      </c>
      <c r="N19" s="225" t="str">
        <f>IFERROR(VLOOKUP(tbl_AufmassLos1[[#This Row],[Reinigungs-gruppe]]&amp;tbl_AufmassLos1[[#This Row],[Reinigungs-tageJahr]],tbl_BasisLos1[],8,FALSE),"")</f>
        <v/>
      </c>
      <c r="O19" s="226" t="str">
        <f>IFERROR(tbl_AufmassLos1[[#This Row],[StundenJahr]]*tbl_AufmassLos1[[#This Row],[SVS]],"")</f>
        <v/>
      </c>
      <c r="P19" s="227" t="str">
        <f>IFERROR(tbl_AufmassLos1[[#This Row],[PreisJahr]]/12,"")</f>
        <v/>
      </c>
    </row>
    <row r="20" spans="1:16">
      <c r="A20" s="319" t="s">
        <v>407</v>
      </c>
      <c r="B20" s="319" t="s">
        <v>408</v>
      </c>
      <c r="C20" s="321" t="s">
        <v>191</v>
      </c>
      <c r="D20" s="321"/>
      <c r="E20" s="319" t="s">
        <v>188</v>
      </c>
      <c r="F20" s="248">
        <v>0</v>
      </c>
      <c r="G20" s="319" t="s">
        <v>197</v>
      </c>
      <c r="H20" s="322">
        <v>14.07</v>
      </c>
      <c r="I20" s="320" t="s">
        <v>141</v>
      </c>
      <c r="J20" s="320">
        <v>0</v>
      </c>
      <c r="K20" s="224">
        <f>IFERROR(tbl_AufmassLos1[[#This Row],[Fläche_qm]]*tbl_AufmassLos1[[#This Row],[Reinigungs-tageJahr]],"")</f>
        <v>0</v>
      </c>
      <c r="L20" s="216" t="str">
        <f>IFERROR(VLOOKUP(tbl_AufmassLos1[[#This Row],[Reinigungs-gruppe]]&amp;tbl_AufmassLos1[[#This Row],[Reinigungs-tageJahr]],tbl_BasisLos1[],7,FALSE),"")</f>
        <v/>
      </c>
      <c r="M20" s="224" t="str">
        <f>IFERROR(tbl_AufmassLos1[[#This Row],[Fläche_qm_Jahr]]/tbl_AufmassLos1[[#This Row],[qm Leistung pro Stunde]],"")</f>
        <v/>
      </c>
      <c r="N20" s="225" t="str">
        <f>IFERROR(VLOOKUP(tbl_AufmassLos1[[#This Row],[Reinigungs-gruppe]]&amp;tbl_AufmassLos1[[#This Row],[Reinigungs-tageJahr]],tbl_BasisLos1[],8,FALSE),"")</f>
        <v/>
      </c>
      <c r="O20" s="226" t="str">
        <f>IFERROR(tbl_AufmassLos1[[#This Row],[StundenJahr]]*tbl_AufmassLos1[[#This Row],[SVS]],"")</f>
        <v/>
      </c>
      <c r="P20" s="227" t="str">
        <f>IFERROR(tbl_AufmassLos1[[#This Row],[PreisJahr]]/12,"")</f>
        <v/>
      </c>
    </row>
    <row r="21" spans="1:16">
      <c r="A21" s="319" t="s">
        <v>407</v>
      </c>
      <c r="B21" s="319" t="s">
        <v>408</v>
      </c>
      <c r="C21" s="321" t="s">
        <v>191</v>
      </c>
      <c r="D21" s="321"/>
      <c r="E21" s="319" t="s">
        <v>417</v>
      </c>
      <c r="F21" s="248">
        <v>0</v>
      </c>
      <c r="G21" s="319" t="s">
        <v>198</v>
      </c>
      <c r="H21" s="322">
        <v>50.63</v>
      </c>
      <c r="I21" s="320" t="s">
        <v>137</v>
      </c>
      <c r="J21" s="320">
        <v>0</v>
      </c>
      <c r="K21" s="224">
        <f>IFERROR(tbl_AufmassLos1[[#This Row],[Fläche_qm]]*tbl_AufmassLos1[[#This Row],[Reinigungs-tageJahr]],"")</f>
        <v>0</v>
      </c>
      <c r="L21" s="216" t="str">
        <f>IFERROR(VLOOKUP(tbl_AufmassLos1[[#This Row],[Reinigungs-gruppe]]&amp;tbl_AufmassLos1[[#This Row],[Reinigungs-tageJahr]],tbl_BasisLos1[],7,FALSE),"")</f>
        <v/>
      </c>
      <c r="M21" s="224" t="str">
        <f>IFERROR(tbl_AufmassLos1[[#This Row],[Fläche_qm_Jahr]]/tbl_AufmassLos1[[#This Row],[qm Leistung pro Stunde]],"")</f>
        <v/>
      </c>
      <c r="N21" s="225" t="str">
        <f>IFERROR(VLOOKUP(tbl_AufmassLos1[[#This Row],[Reinigungs-gruppe]]&amp;tbl_AufmassLos1[[#This Row],[Reinigungs-tageJahr]],tbl_BasisLos1[],8,FALSE),"")</f>
        <v/>
      </c>
      <c r="O21" s="226" t="str">
        <f>IFERROR(tbl_AufmassLos1[[#This Row],[StundenJahr]]*tbl_AufmassLos1[[#This Row],[SVS]],"")</f>
        <v/>
      </c>
      <c r="P21" s="227" t="str">
        <f>IFERROR(tbl_AufmassLos1[[#This Row],[PreisJahr]]/12,"")</f>
        <v/>
      </c>
    </row>
    <row r="22" spans="1:16">
      <c r="A22" s="319" t="s">
        <v>407</v>
      </c>
      <c r="B22" s="319" t="s">
        <v>408</v>
      </c>
      <c r="C22" s="321" t="s">
        <v>191</v>
      </c>
      <c r="D22" s="321"/>
      <c r="E22" s="319" t="s">
        <v>192</v>
      </c>
      <c r="F22" s="248">
        <v>0</v>
      </c>
      <c r="G22" s="319" t="s">
        <v>195</v>
      </c>
      <c r="H22" s="322">
        <v>4.29</v>
      </c>
      <c r="I22" s="320" t="s">
        <v>139</v>
      </c>
      <c r="J22" s="320">
        <v>0</v>
      </c>
      <c r="K22" s="224">
        <f>IFERROR(tbl_AufmassLos1[[#This Row],[Fläche_qm]]*tbl_AufmassLos1[[#This Row],[Reinigungs-tageJahr]],"")</f>
        <v>0</v>
      </c>
      <c r="L22" s="216" t="str">
        <f>IFERROR(VLOOKUP(tbl_AufmassLos1[[#This Row],[Reinigungs-gruppe]]&amp;tbl_AufmassLos1[[#This Row],[Reinigungs-tageJahr]],tbl_BasisLos1[],7,FALSE),"")</f>
        <v/>
      </c>
      <c r="M22" s="224" t="str">
        <f>IFERROR(tbl_AufmassLos1[[#This Row],[Fläche_qm_Jahr]]/tbl_AufmassLos1[[#This Row],[qm Leistung pro Stunde]],"")</f>
        <v/>
      </c>
      <c r="N22" s="225" t="str">
        <f>IFERROR(VLOOKUP(tbl_AufmassLos1[[#This Row],[Reinigungs-gruppe]]&amp;tbl_AufmassLos1[[#This Row],[Reinigungs-tageJahr]],tbl_BasisLos1[],8,FALSE),"")</f>
        <v/>
      </c>
      <c r="O22" s="226" t="str">
        <f>IFERROR(tbl_AufmassLos1[[#This Row],[StundenJahr]]*tbl_AufmassLos1[[#This Row],[SVS]],"")</f>
        <v/>
      </c>
      <c r="P22" s="227" t="str">
        <f>IFERROR(tbl_AufmassLos1[[#This Row],[PreisJahr]]/12,"")</f>
        <v/>
      </c>
    </row>
    <row r="23" spans="1:16">
      <c r="A23" s="319" t="s">
        <v>407</v>
      </c>
      <c r="B23" s="319" t="s">
        <v>408</v>
      </c>
      <c r="C23" s="321" t="s">
        <v>191</v>
      </c>
      <c r="D23" s="321"/>
      <c r="E23" s="319" t="s">
        <v>190</v>
      </c>
      <c r="F23" s="248">
        <v>0</v>
      </c>
      <c r="G23" s="319" t="s">
        <v>198</v>
      </c>
      <c r="H23" s="322">
        <v>4.3899999999999997</v>
      </c>
      <c r="I23" s="320" t="s">
        <v>140</v>
      </c>
      <c r="J23" s="320">
        <v>0</v>
      </c>
      <c r="K23" s="224">
        <f>IFERROR(tbl_AufmassLos1[[#This Row],[Fläche_qm]]*tbl_AufmassLos1[[#This Row],[Reinigungs-tageJahr]],"")</f>
        <v>0</v>
      </c>
      <c r="L23" s="216">
        <f>IFERROR(VLOOKUP(tbl_AufmassLos1[[#This Row],[Reinigungs-gruppe]]&amp;tbl_AufmassLos1[[#This Row],[Reinigungs-tageJahr]],tbl_BasisLos1[],7,FALSE),"")</f>
        <v>0</v>
      </c>
      <c r="M23" s="224" t="str">
        <f>IFERROR(tbl_AufmassLos1[[#This Row],[Fläche_qm_Jahr]]/tbl_AufmassLos1[[#This Row],[qm Leistung pro Stunde]],"")</f>
        <v/>
      </c>
      <c r="N23" s="225">
        <f>IFERROR(VLOOKUP(tbl_AufmassLos1[[#This Row],[Reinigungs-gruppe]]&amp;tbl_AufmassLos1[[#This Row],[Reinigungs-tageJahr]],tbl_BasisLos1[],8,FALSE),"")</f>
        <v>0</v>
      </c>
      <c r="O23" s="226" t="str">
        <f>IFERROR(tbl_AufmassLos1[[#This Row],[StundenJahr]]*tbl_AufmassLos1[[#This Row],[SVS]],"")</f>
        <v/>
      </c>
      <c r="P23" s="227" t="str">
        <f>IFERROR(tbl_AufmassLos1[[#This Row],[PreisJahr]]/12,"")</f>
        <v/>
      </c>
    </row>
    <row r="24" spans="1:16">
      <c r="A24" s="319" t="s">
        <v>407</v>
      </c>
      <c r="B24" s="319" t="s">
        <v>408</v>
      </c>
      <c r="C24" s="321" t="s">
        <v>191</v>
      </c>
      <c r="D24" s="321"/>
      <c r="E24" s="319" t="s">
        <v>418</v>
      </c>
      <c r="F24" s="248">
        <v>0</v>
      </c>
      <c r="G24" s="319" t="s">
        <v>195</v>
      </c>
      <c r="H24" s="322">
        <v>7.72</v>
      </c>
      <c r="I24" s="320" t="s">
        <v>143</v>
      </c>
      <c r="J24" s="320">
        <v>0</v>
      </c>
      <c r="K24" s="224">
        <f>IFERROR(tbl_AufmassLos1[[#This Row],[Fläche_qm]]*tbl_AufmassLos1[[#This Row],[Reinigungs-tageJahr]],"")</f>
        <v>0</v>
      </c>
      <c r="L24" s="216" t="str">
        <f>IFERROR(VLOOKUP(tbl_AufmassLos1[[#This Row],[Reinigungs-gruppe]]&amp;tbl_AufmassLos1[[#This Row],[Reinigungs-tageJahr]],tbl_BasisLos1[],7,FALSE),"")</f>
        <v/>
      </c>
      <c r="M24" s="224" t="str">
        <f>IFERROR(tbl_AufmassLos1[[#This Row],[Fläche_qm_Jahr]]/tbl_AufmassLos1[[#This Row],[qm Leistung pro Stunde]],"")</f>
        <v/>
      </c>
      <c r="N24" s="225" t="str">
        <f>IFERROR(VLOOKUP(tbl_AufmassLos1[[#This Row],[Reinigungs-gruppe]]&amp;tbl_AufmassLos1[[#This Row],[Reinigungs-tageJahr]],tbl_BasisLos1[],8,FALSE),"")</f>
        <v/>
      </c>
      <c r="O24" s="226" t="str">
        <f>IFERROR(tbl_AufmassLos1[[#This Row],[StundenJahr]]*tbl_AufmassLos1[[#This Row],[SVS]],"")</f>
        <v/>
      </c>
      <c r="P24" s="227" t="str">
        <f>IFERROR(tbl_AufmassLos1[[#This Row],[PreisJahr]]/12,"")</f>
        <v/>
      </c>
    </row>
    <row r="25" spans="1:16">
      <c r="A25" s="319" t="s">
        <v>407</v>
      </c>
      <c r="B25" s="319" t="s">
        <v>408</v>
      </c>
      <c r="C25" s="321" t="s">
        <v>191</v>
      </c>
      <c r="D25" s="321"/>
      <c r="E25" s="319" t="s">
        <v>419</v>
      </c>
      <c r="F25" s="248">
        <v>0</v>
      </c>
      <c r="G25" s="319" t="s">
        <v>195</v>
      </c>
      <c r="H25" s="322">
        <v>4.75</v>
      </c>
      <c r="I25" s="320" t="s">
        <v>143</v>
      </c>
      <c r="J25" s="320">
        <v>0</v>
      </c>
      <c r="K25" s="224">
        <f>IFERROR(tbl_AufmassLos1[[#This Row],[Fläche_qm]]*tbl_AufmassLos1[[#This Row],[Reinigungs-tageJahr]],"")</f>
        <v>0</v>
      </c>
      <c r="L25" s="216" t="str">
        <f>IFERROR(VLOOKUP(tbl_AufmassLos1[[#This Row],[Reinigungs-gruppe]]&amp;tbl_AufmassLos1[[#This Row],[Reinigungs-tageJahr]],tbl_BasisLos1[],7,FALSE),"")</f>
        <v/>
      </c>
      <c r="M25" s="224" t="str">
        <f>IFERROR(tbl_AufmassLos1[[#This Row],[Fläche_qm_Jahr]]/tbl_AufmassLos1[[#This Row],[qm Leistung pro Stunde]],"")</f>
        <v/>
      </c>
      <c r="N25" s="225" t="str">
        <f>IFERROR(VLOOKUP(tbl_AufmassLos1[[#This Row],[Reinigungs-gruppe]]&amp;tbl_AufmassLos1[[#This Row],[Reinigungs-tageJahr]],tbl_BasisLos1[],8,FALSE),"")</f>
        <v/>
      </c>
      <c r="O25" s="226" t="str">
        <f>IFERROR(tbl_AufmassLos1[[#This Row],[StundenJahr]]*tbl_AufmassLos1[[#This Row],[SVS]],"")</f>
        <v/>
      </c>
      <c r="P25" s="227" t="str">
        <f>IFERROR(tbl_AufmassLos1[[#This Row],[PreisJahr]]/12,"")</f>
        <v/>
      </c>
    </row>
    <row r="26" spans="1:16">
      <c r="A26" s="319" t="s">
        <v>276</v>
      </c>
      <c r="B26" s="319" t="s">
        <v>408</v>
      </c>
      <c r="C26" s="321" t="s">
        <v>189</v>
      </c>
      <c r="D26" s="321">
        <v>1</v>
      </c>
      <c r="E26" s="319" t="s">
        <v>420</v>
      </c>
      <c r="F26" s="248">
        <v>3</v>
      </c>
      <c r="G26" s="319" t="s">
        <v>196</v>
      </c>
      <c r="H26" s="322">
        <v>19.5</v>
      </c>
      <c r="I26" s="320" t="s">
        <v>137</v>
      </c>
      <c r="J26" s="320">
        <v>150</v>
      </c>
      <c r="K26" s="224">
        <f>IFERROR(tbl_AufmassLos1[[#This Row],[Fläche_qm]]*tbl_AufmassLos1[[#This Row],[Reinigungs-tageJahr]],"")</f>
        <v>2925</v>
      </c>
      <c r="L26" s="216">
        <f>IFERROR(VLOOKUP(tbl_AufmassLos1[[#This Row],[Reinigungs-gruppe]]&amp;tbl_AufmassLos1[[#This Row],[Reinigungs-tageJahr]],tbl_BasisLos1[],7,FALSE),"")</f>
        <v>0</v>
      </c>
      <c r="M26" s="224" t="str">
        <f>IFERROR(tbl_AufmassLos1[[#This Row],[Fläche_qm_Jahr]]/tbl_AufmassLos1[[#This Row],[qm Leistung pro Stunde]],"")</f>
        <v/>
      </c>
      <c r="N26" s="225">
        <f>IFERROR(VLOOKUP(tbl_AufmassLos1[[#This Row],[Reinigungs-gruppe]]&amp;tbl_AufmassLos1[[#This Row],[Reinigungs-tageJahr]],tbl_BasisLos1[],8,FALSE),"")</f>
        <v>0</v>
      </c>
      <c r="O26" s="226" t="str">
        <f>IFERROR(tbl_AufmassLos1[[#This Row],[StundenJahr]]*tbl_AufmassLos1[[#This Row],[SVS]],"")</f>
        <v/>
      </c>
      <c r="P26" s="227" t="str">
        <f>IFERROR(tbl_AufmassLos1[[#This Row],[PreisJahr]]/12,"")</f>
        <v/>
      </c>
    </row>
    <row r="27" spans="1:16">
      <c r="A27" s="319" t="s">
        <v>276</v>
      </c>
      <c r="B27" s="319" t="s">
        <v>408</v>
      </c>
      <c r="C27" s="321" t="s">
        <v>189</v>
      </c>
      <c r="D27" s="321">
        <v>2</v>
      </c>
      <c r="E27" s="319" t="s">
        <v>421</v>
      </c>
      <c r="F27" s="248">
        <v>1</v>
      </c>
      <c r="G27" s="319" t="s">
        <v>196</v>
      </c>
      <c r="H27" s="322">
        <v>4.9000000000000004</v>
      </c>
      <c r="I27" s="320" t="s">
        <v>137</v>
      </c>
      <c r="J27" s="320">
        <v>52</v>
      </c>
      <c r="K27" s="224">
        <f>IFERROR(tbl_AufmassLos1[[#This Row],[Fläche_qm]]*tbl_AufmassLos1[[#This Row],[Reinigungs-tageJahr]],"")</f>
        <v>254.8</v>
      </c>
      <c r="L27" s="216">
        <f>IFERROR(VLOOKUP(tbl_AufmassLos1[[#This Row],[Reinigungs-gruppe]]&amp;tbl_AufmassLos1[[#This Row],[Reinigungs-tageJahr]],tbl_BasisLos1[],7,FALSE),"")</f>
        <v>0</v>
      </c>
      <c r="M27" s="224" t="str">
        <f>IFERROR(tbl_AufmassLos1[[#This Row],[Fläche_qm_Jahr]]/tbl_AufmassLos1[[#This Row],[qm Leistung pro Stunde]],"")</f>
        <v/>
      </c>
      <c r="N27" s="225">
        <f>IFERROR(VLOOKUP(tbl_AufmassLos1[[#This Row],[Reinigungs-gruppe]]&amp;tbl_AufmassLos1[[#This Row],[Reinigungs-tageJahr]],tbl_BasisLos1[],8,FALSE),"")</f>
        <v>0</v>
      </c>
      <c r="O27" s="226" t="str">
        <f>IFERROR(tbl_AufmassLos1[[#This Row],[StundenJahr]]*tbl_AufmassLos1[[#This Row],[SVS]],"")</f>
        <v/>
      </c>
      <c r="P27" s="227" t="str">
        <f>IFERROR(tbl_AufmassLos1[[#This Row],[PreisJahr]]/12,"")</f>
        <v/>
      </c>
    </row>
    <row r="28" spans="1:16">
      <c r="A28" s="319" t="s">
        <v>276</v>
      </c>
      <c r="B28" s="319" t="s">
        <v>408</v>
      </c>
      <c r="C28" s="321" t="s">
        <v>189</v>
      </c>
      <c r="D28" s="321">
        <v>3</v>
      </c>
      <c r="E28" s="319" t="s">
        <v>186</v>
      </c>
      <c r="F28" s="248">
        <v>1</v>
      </c>
      <c r="G28" s="319" t="s">
        <v>196</v>
      </c>
      <c r="H28" s="322">
        <v>8.1</v>
      </c>
      <c r="I28" s="320" t="s">
        <v>143</v>
      </c>
      <c r="J28" s="320">
        <v>52</v>
      </c>
      <c r="K28" s="224">
        <f>IFERROR(tbl_AufmassLos1[[#This Row],[Fläche_qm]]*tbl_AufmassLos1[[#This Row],[Reinigungs-tageJahr]],"")</f>
        <v>421.2</v>
      </c>
      <c r="L28" s="216">
        <f>IFERROR(VLOOKUP(tbl_AufmassLos1[[#This Row],[Reinigungs-gruppe]]&amp;tbl_AufmassLos1[[#This Row],[Reinigungs-tageJahr]],tbl_BasisLos1[],7,FALSE),"")</f>
        <v>0</v>
      </c>
      <c r="M28" s="224" t="str">
        <f>IFERROR(tbl_AufmassLos1[[#This Row],[Fläche_qm_Jahr]]/tbl_AufmassLos1[[#This Row],[qm Leistung pro Stunde]],"")</f>
        <v/>
      </c>
      <c r="N28" s="225">
        <f>IFERROR(VLOOKUP(tbl_AufmassLos1[[#This Row],[Reinigungs-gruppe]]&amp;tbl_AufmassLos1[[#This Row],[Reinigungs-tageJahr]],tbl_BasisLos1[],8,FALSE),"")</f>
        <v>0</v>
      </c>
      <c r="O28" s="226" t="str">
        <f>IFERROR(tbl_AufmassLos1[[#This Row],[StundenJahr]]*tbl_AufmassLos1[[#This Row],[SVS]],"")</f>
        <v/>
      </c>
      <c r="P28" s="227" t="str">
        <f>IFERROR(tbl_AufmassLos1[[#This Row],[PreisJahr]]/12,"")</f>
        <v/>
      </c>
    </row>
    <row r="29" spans="1:16">
      <c r="A29" s="319" t="s">
        <v>276</v>
      </c>
      <c r="B29" s="319" t="s">
        <v>408</v>
      </c>
      <c r="C29" s="321" t="s">
        <v>189</v>
      </c>
      <c r="D29" s="321">
        <v>4</v>
      </c>
      <c r="E29" s="319" t="s">
        <v>422</v>
      </c>
      <c r="F29" s="248">
        <v>3</v>
      </c>
      <c r="G29" s="319" t="s">
        <v>196</v>
      </c>
      <c r="H29" s="322">
        <v>11.2</v>
      </c>
      <c r="I29" s="320" t="s">
        <v>142</v>
      </c>
      <c r="J29" s="320">
        <v>150</v>
      </c>
      <c r="K29" s="224">
        <f>IFERROR(tbl_AufmassLos1[[#This Row],[Fläche_qm]]*tbl_AufmassLos1[[#This Row],[Reinigungs-tageJahr]],"")</f>
        <v>1680</v>
      </c>
      <c r="L29" s="216">
        <f>IFERROR(VLOOKUP(tbl_AufmassLos1[[#This Row],[Reinigungs-gruppe]]&amp;tbl_AufmassLos1[[#This Row],[Reinigungs-tageJahr]],tbl_BasisLos1[],7,FALSE),"")</f>
        <v>0</v>
      </c>
      <c r="M29" s="224" t="str">
        <f>IFERROR(tbl_AufmassLos1[[#This Row],[Fläche_qm_Jahr]]/tbl_AufmassLos1[[#This Row],[qm Leistung pro Stunde]],"")</f>
        <v/>
      </c>
      <c r="N29" s="225">
        <f>IFERROR(VLOOKUP(tbl_AufmassLos1[[#This Row],[Reinigungs-gruppe]]&amp;tbl_AufmassLos1[[#This Row],[Reinigungs-tageJahr]],tbl_BasisLos1[],8,FALSE),"")</f>
        <v>0</v>
      </c>
      <c r="O29" s="226" t="str">
        <f>IFERROR(tbl_AufmassLos1[[#This Row],[StundenJahr]]*tbl_AufmassLos1[[#This Row],[SVS]],"")</f>
        <v/>
      </c>
      <c r="P29" s="227" t="str">
        <f>IFERROR(tbl_AufmassLos1[[#This Row],[PreisJahr]]/12,"")</f>
        <v/>
      </c>
    </row>
    <row r="30" spans="1:16">
      <c r="A30" s="319" t="s">
        <v>276</v>
      </c>
      <c r="B30" s="319" t="s">
        <v>408</v>
      </c>
      <c r="C30" s="321" t="s">
        <v>189</v>
      </c>
      <c r="D30" s="321">
        <v>5</v>
      </c>
      <c r="E30" s="319" t="s">
        <v>423</v>
      </c>
      <c r="F30" s="248">
        <v>3</v>
      </c>
      <c r="G30" s="319" t="s">
        <v>196</v>
      </c>
      <c r="H30" s="322">
        <v>40.229999999999997</v>
      </c>
      <c r="I30" s="320" t="s">
        <v>137</v>
      </c>
      <c r="J30" s="320">
        <v>150</v>
      </c>
      <c r="K30" s="224">
        <f>IFERROR(tbl_AufmassLos1[[#This Row],[Fläche_qm]]*tbl_AufmassLos1[[#This Row],[Reinigungs-tageJahr]],"")</f>
        <v>6034.4999999999991</v>
      </c>
      <c r="L30" s="216">
        <f>IFERROR(VLOOKUP(tbl_AufmassLos1[[#This Row],[Reinigungs-gruppe]]&amp;tbl_AufmassLos1[[#This Row],[Reinigungs-tageJahr]],tbl_BasisLos1[],7,FALSE),"")</f>
        <v>0</v>
      </c>
      <c r="M30" s="224" t="str">
        <f>IFERROR(tbl_AufmassLos1[[#This Row],[Fläche_qm_Jahr]]/tbl_AufmassLos1[[#This Row],[qm Leistung pro Stunde]],"")</f>
        <v/>
      </c>
      <c r="N30" s="225">
        <f>IFERROR(VLOOKUP(tbl_AufmassLos1[[#This Row],[Reinigungs-gruppe]]&amp;tbl_AufmassLos1[[#This Row],[Reinigungs-tageJahr]],tbl_BasisLos1[],8,FALSE),"")</f>
        <v>0</v>
      </c>
      <c r="O30" s="226" t="str">
        <f>IFERROR(tbl_AufmassLos1[[#This Row],[StundenJahr]]*tbl_AufmassLos1[[#This Row],[SVS]],"")</f>
        <v/>
      </c>
      <c r="P30" s="227" t="str">
        <f>IFERROR(tbl_AufmassLos1[[#This Row],[PreisJahr]]/12,"")</f>
        <v/>
      </c>
    </row>
    <row r="31" spans="1:16">
      <c r="A31" s="319" t="s">
        <v>276</v>
      </c>
      <c r="B31" s="319" t="s">
        <v>408</v>
      </c>
      <c r="C31" s="321" t="s">
        <v>189</v>
      </c>
      <c r="D31" s="321">
        <v>6</v>
      </c>
      <c r="E31" s="319" t="s">
        <v>422</v>
      </c>
      <c r="F31" s="248">
        <v>3</v>
      </c>
      <c r="G31" s="319" t="s">
        <v>197</v>
      </c>
      <c r="H31" s="322">
        <v>8.7799999999999994</v>
      </c>
      <c r="I31" s="320" t="s">
        <v>142</v>
      </c>
      <c r="J31" s="320">
        <v>150</v>
      </c>
      <c r="K31" s="224">
        <f>IFERROR(tbl_AufmassLos1[[#This Row],[Fläche_qm]]*tbl_AufmassLos1[[#This Row],[Reinigungs-tageJahr]],"")</f>
        <v>1317</v>
      </c>
      <c r="L31" s="216">
        <f>IFERROR(VLOOKUP(tbl_AufmassLos1[[#This Row],[Reinigungs-gruppe]]&amp;tbl_AufmassLos1[[#This Row],[Reinigungs-tageJahr]],tbl_BasisLos1[],7,FALSE),"")</f>
        <v>0</v>
      </c>
      <c r="M31" s="224" t="str">
        <f>IFERROR(tbl_AufmassLos1[[#This Row],[Fläche_qm_Jahr]]/tbl_AufmassLos1[[#This Row],[qm Leistung pro Stunde]],"")</f>
        <v/>
      </c>
      <c r="N31" s="225">
        <f>IFERROR(VLOOKUP(tbl_AufmassLos1[[#This Row],[Reinigungs-gruppe]]&amp;tbl_AufmassLos1[[#This Row],[Reinigungs-tageJahr]],tbl_BasisLos1[],8,FALSE),"")</f>
        <v>0</v>
      </c>
      <c r="O31" s="226" t="str">
        <f>IFERROR(tbl_AufmassLos1[[#This Row],[StundenJahr]]*tbl_AufmassLos1[[#This Row],[SVS]],"")</f>
        <v/>
      </c>
      <c r="P31" s="227" t="str">
        <f>IFERROR(tbl_AufmassLos1[[#This Row],[PreisJahr]]/12,"")</f>
        <v/>
      </c>
    </row>
    <row r="32" spans="1:16">
      <c r="A32" s="319" t="s">
        <v>430</v>
      </c>
      <c r="B32" s="319" t="s">
        <v>408</v>
      </c>
      <c r="C32" s="321" t="s">
        <v>189</v>
      </c>
      <c r="D32" s="321">
        <v>7</v>
      </c>
      <c r="E32" s="319" t="s">
        <v>424</v>
      </c>
      <c r="F32" s="248">
        <v>7</v>
      </c>
      <c r="G32" s="319" t="s">
        <v>197</v>
      </c>
      <c r="H32" s="322">
        <v>8</v>
      </c>
      <c r="I32" s="320" t="s">
        <v>144</v>
      </c>
      <c r="J32" s="320">
        <v>365</v>
      </c>
      <c r="K32" s="224">
        <f>IFERROR(tbl_AufmassLos1[[#This Row],[Fläche_qm]]*tbl_AufmassLos1[[#This Row],[Reinigungs-tageJahr]],"")</f>
        <v>2920</v>
      </c>
      <c r="L32" s="216">
        <f>IFERROR(VLOOKUP(tbl_AufmassLos1[[#This Row],[Reinigungs-gruppe]]&amp;tbl_AufmassLos1[[#This Row],[Reinigungs-tageJahr]],tbl_BasisLos1[],7,FALSE),"")</f>
        <v>0</v>
      </c>
      <c r="M32" s="224" t="str">
        <f>IFERROR(tbl_AufmassLos1[[#This Row],[Fläche_qm_Jahr]]/tbl_AufmassLos1[[#This Row],[qm Leistung pro Stunde]],"")</f>
        <v/>
      </c>
      <c r="N32" s="225">
        <f>IFERROR(VLOOKUP(tbl_AufmassLos1[[#This Row],[Reinigungs-gruppe]]&amp;tbl_AufmassLos1[[#This Row],[Reinigungs-tageJahr]],tbl_BasisLos1[],8,FALSE),"")</f>
        <v>0</v>
      </c>
      <c r="O32" s="226" t="str">
        <f>IFERROR(tbl_AufmassLos1[[#This Row],[StundenJahr]]*tbl_AufmassLos1[[#This Row],[SVS]],"")</f>
        <v/>
      </c>
      <c r="P32" s="227" t="str">
        <f>IFERROR(tbl_AufmassLos1[[#This Row],[PreisJahr]]/12,"")</f>
        <v/>
      </c>
    </row>
    <row r="33" spans="1:16">
      <c r="A33" s="319" t="s">
        <v>430</v>
      </c>
      <c r="B33" s="319" t="s">
        <v>408</v>
      </c>
      <c r="C33" s="321" t="s">
        <v>189</v>
      </c>
      <c r="D33" s="321">
        <v>8</v>
      </c>
      <c r="E33" s="319" t="s">
        <v>425</v>
      </c>
      <c r="F33" s="248">
        <v>7</v>
      </c>
      <c r="G33" s="319" t="s">
        <v>197</v>
      </c>
      <c r="H33" s="322">
        <v>8</v>
      </c>
      <c r="I33" s="320" t="s">
        <v>144</v>
      </c>
      <c r="J33" s="320">
        <v>365</v>
      </c>
      <c r="K33" s="224">
        <f>IFERROR(tbl_AufmassLos1[[#This Row],[Fläche_qm]]*tbl_AufmassLos1[[#This Row],[Reinigungs-tageJahr]],"")</f>
        <v>2920</v>
      </c>
      <c r="L33" s="216">
        <f>IFERROR(VLOOKUP(tbl_AufmassLos1[[#This Row],[Reinigungs-gruppe]]&amp;tbl_AufmassLos1[[#This Row],[Reinigungs-tageJahr]],tbl_BasisLos1[],7,FALSE),"")</f>
        <v>0</v>
      </c>
      <c r="M33" s="224" t="str">
        <f>IFERROR(tbl_AufmassLos1[[#This Row],[Fläche_qm_Jahr]]/tbl_AufmassLos1[[#This Row],[qm Leistung pro Stunde]],"")</f>
        <v/>
      </c>
      <c r="N33" s="225">
        <f>IFERROR(VLOOKUP(tbl_AufmassLos1[[#This Row],[Reinigungs-gruppe]]&amp;tbl_AufmassLos1[[#This Row],[Reinigungs-tageJahr]],tbl_BasisLos1[],8,FALSE),"")</f>
        <v>0</v>
      </c>
      <c r="O33" s="226" t="str">
        <f>IFERROR(tbl_AufmassLos1[[#This Row],[StundenJahr]]*tbl_AufmassLos1[[#This Row],[SVS]],"")</f>
        <v/>
      </c>
      <c r="P33" s="227" t="str">
        <f>IFERROR(tbl_AufmassLos1[[#This Row],[PreisJahr]]/12,"")</f>
        <v/>
      </c>
    </row>
    <row r="34" spans="1:16">
      <c r="A34" s="319" t="s">
        <v>276</v>
      </c>
      <c r="B34" s="319" t="s">
        <v>408</v>
      </c>
      <c r="C34" s="321" t="s">
        <v>189</v>
      </c>
      <c r="D34" s="321">
        <v>9</v>
      </c>
      <c r="E34" s="319" t="s">
        <v>426</v>
      </c>
      <c r="F34" s="248">
        <v>1</v>
      </c>
      <c r="G34" s="319" t="s">
        <v>428</v>
      </c>
      <c r="H34" s="322">
        <v>15</v>
      </c>
      <c r="I34" s="320" t="s">
        <v>429</v>
      </c>
      <c r="J34" s="320">
        <v>52</v>
      </c>
      <c r="K34" s="224">
        <f>IFERROR(tbl_AufmassLos1[[#This Row],[Fläche_qm]]*tbl_AufmassLos1[[#This Row],[Reinigungs-tageJahr]],"")</f>
        <v>780</v>
      </c>
      <c r="L34" s="216">
        <f>IFERROR(VLOOKUP(tbl_AufmassLos1[[#This Row],[Reinigungs-gruppe]]&amp;tbl_AufmassLos1[[#This Row],[Reinigungs-tageJahr]],tbl_BasisLos1[],7,FALSE),"")</f>
        <v>0</v>
      </c>
      <c r="M34" s="224" t="str">
        <f>IFERROR(tbl_AufmassLos1[[#This Row],[Fläche_qm_Jahr]]/tbl_AufmassLos1[[#This Row],[qm Leistung pro Stunde]],"")</f>
        <v/>
      </c>
      <c r="N34" s="225">
        <f>IFERROR(VLOOKUP(tbl_AufmassLos1[[#This Row],[Reinigungs-gruppe]]&amp;tbl_AufmassLos1[[#This Row],[Reinigungs-tageJahr]],tbl_BasisLos1[],8,FALSE),"")</f>
        <v>0</v>
      </c>
      <c r="O34" s="226" t="str">
        <f>IFERROR(tbl_AufmassLos1[[#This Row],[StundenJahr]]*tbl_AufmassLos1[[#This Row],[SVS]],"")</f>
        <v/>
      </c>
      <c r="P34" s="227" t="str">
        <f>IFERROR(tbl_AufmassLos1[[#This Row],[PreisJahr]]/12,"")</f>
        <v/>
      </c>
    </row>
    <row r="35" spans="1:16" ht="26.4">
      <c r="A35" s="319" t="s">
        <v>277</v>
      </c>
      <c r="B35" s="336" t="s">
        <v>409</v>
      </c>
      <c r="C35" s="321" t="s">
        <v>189</v>
      </c>
      <c r="D35" s="321">
        <v>1</v>
      </c>
      <c r="E35" s="319" t="s">
        <v>193</v>
      </c>
      <c r="F35" s="248">
        <v>7</v>
      </c>
      <c r="G35" s="319" t="s">
        <v>196</v>
      </c>
      <c r="H35" s="322">
        <v>7.55</v>
      </c>
      <c r="I35" s="320" t="s">
        <v>144</v>
      </c>
      <c r="J35" s="320">
        <v>280</v>
      </c>
      <c r="K35" s="224">
        <f>IFERROR(tbl_AufmassLos1[[#This Row],[Fläche_qm]]*tbl_AufmassLos1[[#This Row],[Reinigungs-tageJahr]],"")</f>
        <v>2114</v>
      </c>
      <c r="L35" s="216">
        <f>IFERROR(VLOOKUP(tbl_AufmassLos1[[#This Row],[Reinigungs-gruppe]]&amp;tbl_AufmassLos1[[#This Row],[Reinigungs-tageJahr]],tbl_BasisLos1[],7,FALSE),"")</f>
        <v>0</v>
      </c>
      <c r="M35" s="224" t="str">
        <f>IFERROR(tbl_AufmassLos1[[#This Row],[Fläche_qm_Jahr]]/tbl_AufmassLos1[[#This Row],[qm Leistung pro Stunde]],"")</f>
        <v/>
      </c>
      <c r="N35" s="225">
        <f>IFERROR(VLOOKUP(tbl_AufmassLos1[[#This Row],[Reinigungs-gruppe]]&amp;tbl_AufmassLos1[[#This Row],[Reinigungs-tageJahr]],tbl_BasisLos1[],8,FALSE),"")</f>
        <v>0</v>
      </c>
      <c r="O35" s="226" t="str">
        <f>IFERROR(tbl_AufmassLos1[[#This Row],[StundenJahr]]*tbl_AufmassLos1[[#This Row],[SVS]],"")</f>
        <v/>
      </c>
      <c r="P35" s="227" t="str">
        <f>IFERROR(tbl_AufmassLos1[[#This Row],[PreisJahr]]/12,"")</f>
        <v/>
      </c>
    </row>
    <row r="36" spans="1:16" ht="26.4">
      <c r="A36" s="319" t="s">
        <v>277</v>
      </c>
      <c r="B36" s="336" t="s">
        <v>409</v>
      </c>
      <c r="C36" s="321" t="s">
        <v>189</v>
      </c>
      <c r="D36" s="321">
        <v>2</v>
      </c>
      <c r="E36" s="319" t="s">
        <v>194</v>
      </c>
      <c r="F36" s="248">
        <v>7</v>
      </c>
      <c r="G36" s="319" t="s">
        <v>196</v>
      </c>
      <c r="H36" s="322">
        <v>5.48</v>
      </c>
      <c r="I36" s="320" t="s">
        <v>144</v>
      </c>
      <c r="J36" s="320">
        <v>280</v>
      </c>
      <c r="K36" s="224">
        <f>IFERROR(tbl_AufmassLos1[[#This Row],[Fläche_qm]]*tbl_AufmassLos1[[#This Row],[Reinigungs-tageJahr]],"")</f>
        <v>1534.4</v>
      </c>
      <c r="L36" s="216">
        <f>IFERROR(VLOOKUP(tbl_AufmassLos1[[#This Row],[Reinigungs-gruppe]]&amp;tbl_AufmassLos1[[#This Row],[Reinigungs-tageJahr]],tbl_BasisLos1[],7,FALSE),"")</f>
        <v>0</v>
      </c>
      <c r="M36" s="224" t="str">
        <f>IFERROR(tbl_AufmassLos1[[#This Row],[Fläche_qm_Jahr]]/tbl_AufmassLos1[[#This Row],[qm Leistung pro Stunde]],"")</f>
        <v/>
      </c>
      <c r="N36" s="225">
        <f>IFERROR(VLOOKUP(tbl_AufmassLos1[[#This Row],[Reinigungs-gruppe]]&amp;tbl_AufmassLos1[[#This Row],[Reinigungs-tageJahr]],tbl_BasisLos1[],8,FALSE),"")</f>
        <v>0</v>
      </c>
      <c r="O36" s="226" t="str">
        <f>IFERROR(tbl_AufmassLos1[[#This Row],[StundenJahr]]*tbl_AufmassLos1[[#This Row],[SVS]],"")</f>
        <v/>
      </c>
      <c r="P36" s="227" t="str">
        <f>IFERROR(tbl_AufmassLos1[[#This Row],[PreisJahr]]/12,"")</f>
        <v/>
      </c>
    </row>
    <row r="37" spans="1:16" ht="39.6">
      <c r="A37" s="319" t="s">
        <v>278</v>
      </c>
      <c r="B37" s="336" t="s">
        <v>410</v>
      </c>
      <c r="C37" s="321" t="s">
        <v>189</v>
      </c>
      <c r="D37" s="321">
        <v>1</v>
      </c>
      <c r="E37" s="319" t="s">
        <v>193</v>
      </c>
      <c r="F37" s="248">
        <v>7</v>
      </c>
      <c r="G37" s="319" t="s">
        <v>196</v>
      </c>
      <c r="H37" s="322">
        <v>7.55</v>
      </c>
      <c r="I37" s="320" t="s">
        <v>144</v>
      </c>
      <c r="J37" s="320">
        <v>280</v>
      </c>
      <c r="K37" s="224">
        <f>IFERROR(tbl_AufmassLos1[[#This Row],[Fläche_qm]]*tbl_AufmassLos1[[#This Row],[Reinigungs-tageJahr]],"")</f>
        <v>2114</v>
      </c>
      <c r="L37" s="216">
        <f>IFERROR(VLOOKUP(tbl_AufmassLos1[[#This Row],[Reinigungs-gruppe]]&amp;tbl_AufmassLos1[[#This Row],[Reinigungs-tageJahr]],tbl_BasisLos1[],7,FALSE),"")</f>
        <v>0</v>
      </c>
      <c r="M37" s="224" t="str">
        <f>IFERROR(tbl_AufmassLos1[[#This Row],[Fläche_qm_Jahr]]/tbl_AufmassLos1[[#This Row],[qm Leistung pro Stunde]],"")</f>
        <v/>
      </c>
      <c r="N37" s="225">
        <f>IFERROR(VLOOKUP(tbl_AufmassLos1[[#This Row],[Reinigungs-gruppe]]&amp;tbl_AufmassLos1[[#This Row],[Reinigungs-tageJahr]],tbl_BasisLos1[],8,FALSE),"")</f>
        <v>0</v>
      </c>
      <c r="O37" s="226" t="str">
        <f>IFERROR(tbl_AufmassLos1[[#This Row],[StundenJahr]]*tbl_AufmassLos1[[#This Row],[SVS]],"")</f>
        <v/>
      </c>
      <c r="P37" s="227" t="str">
        <f>IFERROR(tbl_AufmassLos1[[#This Row],[PreisJahr]]/12,"")</f>
        <v/>
      </c>
    </row>
    <row r="38" spans="1:16" ht="39.6">
      <c r="A38" s="319" t="s">
        <v>278</v>
      </c>
      <c r="B38" s="336" t="s">
        <v>410</v>
      </c>
      <c r="C38" s="321" t="s">
        <v>189</v>
      </c>
      <c r="D38" s="321">
        <v>2</v>
      </c>
      <c r="E38" s="319" t="s">
        <v>194</v>
      </c>
      <c r="F38" s="248">
        <v>7</v>
      </c>
      <c r="G38" s="319" t="s">
        <v>196</v>
      </c>
      <c r="H38" s="322">
        <v>5.48</v>
      </c>
      <c r="I38" s="320" t="s">
        <v>144</v>
      </c>
      <c r="J38" s="320">
        <v>280</v>
      </c>
      <c r="K38" s="224">
        <f>IFERROR(tbl_AufmassLos1[[#This Row],[Fläche_qm]]*tbl_AufmassLos1[[#This Row],[Reinigungs-tageJahr]],"")</f>
        <v>1534.4</v>
      </c>
      <c r="L38" s="216">
        <f>IFERROR(VLOOKUP(tbl_AufmassLos1[[#This Row],[Reinigungs-gruppe]]&amp;tbl_AufmassLos1[[#This Row],[Reinigungs-tageJahr]],tbl_BasisLos1[],7,FALSE),"")</f>
        <v>0</v>
      </c>
      <c r="M38" s="224" t="str">
        <f>IFERROR(tbl_AufmassLos1[[#This Row],[Fläche_qm_Jahr]]/tbl_AufmassLos1[[#This Row],[qm Leistung pro Stunde]],"")</f>
        <v/>
      </c>
      <c r="N38" s="225">
        <f>IFERROR(VLOOKUP(tbl_AufmassLos1[[#This Row],[Reinigungs-gruppe]]&amp;tbl_AufmassLos1[[#This Row],[Reinigungs-tageJahr]],tbl_BasisLos1[],8,FALSE),"")</f>
        <v>0</v>
      </c>
      <c r="O38" s="226" t="str">
        <f>IFERROR(tbl_AufmassLos1[[#This Row],[StundenJahr]]*tbl_AufmassLos1[[#This Row],[SVS]],"")</f>
        <v/>
      </c>
      <c r="P38" s="227" t="str">
        <f>IFERROR(tbl_AufmassLos1[[#This Row],[PreisJahr]]/12,"")</f>
        <v/>
      </c>
    </row>
    <row r="39" spans="1:16">
      <c r="A39" s="228" t="s">
        <v>163</v>
      </c>
      <c r="B39" s="223"/>
      <c r="C39" s="223"/>
      <c r="D39" s="208"/>
      <c r="E39" s="208"/>
      <c r="F39" s="229"/>
      <c r="G39" s="208"/>
      <c r="H39" s="324"/>
      <c r="I39" s="229"/>
      <c r="J39" s="217"/>
      <c r="K39" s="230"/>
      <c r="L39" s="231"/>
      <c r="M39" s="230"/>
      <c r="N39" s="232"/>
      <c r="O39" s="233">
        <f>SUBTOTAL(109,tbl_AufmassLos1[PreisJahr])</f>
        <v>0</v>
      </c>
      <c r="P39" s="233"/>
    </row>
  </sheetData>
  <sheetProtection algorithmName="SHA-512" hashValue="WAO8eGt/d0hs67CgHYfIrjFiW0/jQnEUhWF0aHodMYcLWj+dFhwsAQt13W5p0VbN1b4BkefAUPTjxvx4UCFY/Q==" saltValue="kDOlP+L8Qyh60I+EXai3ZQ==" spinCount="100000" sheet="1" autoFilter="0"/>
  <mergeCells count="4">
    <mergeCell ref="A4:P4"/>
    <mergeCell ref="B3:J3"/>
    <mergeCell ref="O3:P3"/>
    <mergeCell ref="K3:N3"/>
  </mergeCells>
  <phoneticPr fontId="30" type="noConversion"/>
  <conditionalFormatting sqref="D9:D38">
    <cfRule type="expression" dxfId="0" priority="29" stopIfTrue="1">
      <formula>$C9="S"</formula>
    </cfRule>
  </conditionalFormatting>
  <dataValidations count="1">
    <dataValidation allowBlank="1" showInputMessage="1" showErrorMessage="1" promptTitle="Reinigungsgruppe" prompt="Bitte geben Sie hier ein zu welcher Raumgruppe dieser Raum zuzuordnen ist." sqref="I30:J30 I26:J28" xr:uid="{161ED74F-B2D4-4E7E-AC74-5389008D45F6}"/>
  </dataValidations>
  <pageMargins left="0.59055118110236227" right="0.19685039370078741" top="0.59055118110236227" bottom="0.39370078740157483" header="0" footer="0.19685039370078741"/>
  <pageSetup paperSize="9" scale="56" orientation="landscape" r:id="rId1"/>
  <headerFooter>
    <oddFooter>&amp;R&amp;"Arial,Standard"&amp;9Seite &amp;P von &amp;N</oddFooter>
  </headerFooter>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A1:G42"/>
  <sheetViews>
    <sheetView showGridLines="0" view="pageBreakPreview" zoomScaleNormal="100" zoomScaleSheetLayoutView="100" workbookViewId="0">
      <selection activeCell="C14" sqref="C14"/>
    </sheetView>
  </sheetViews>
  <sheetFormatPr baseColWidth="10" defaultColWidth="11.5546875" defaultRowHeight="13.8"/>
  <cols>
    <col min="1" max="1" width="16.44140625" style="104" customWidth="1"/>
    <col min="2" max="2" width="43.109375" style="104" bestFit="1" customWidth="1"/>
    <col min="3" max="3" width="20.109375" style="104" bestFit="1" customWidth="1"/>
    <col min="4" max="4" width="17.33203125" style="104" bestFit="1" customWidth="1"/>
    <col min="5" max="5" width="30.21875" style="104" customWidth="1"/>
    <col min="6" max="16384" width="11.5546875" style="104"/>
  </cols>
  <sheetData>
    <row r="1" spans="1:7" s="5" customFormat="1" ht="28.35" customHeight="1">
      <c r="A1" s="15" t="str">
        <f>'Inhaltsverz. u allg Hin.Los2   '!A1</f>
        <v>Vergabe Unterhaltsreinigung</v>
      </c>
      <c r="B1" s="16"/>
      <c r="C1" s="16"/>
      <c r="D1" s="16"/>
      <c r="E1" s="17"/>
      <c r="F1" s="19"/>
      <c r="G1" s="19"/>
    </row>
    <row r="2" spans="1:7" s="5" customFormat="1" ht="13.2">
      <c r="A2" s="222" t="str">
        <f>'Inhaltsverz. u allg Hin.Los2   '!A2</f>
        <v>Anhang Teil C (EXCEL-Teil)</v>
      </c>
      <c r="B2" s="19"/>
      <c r="C2" s="19"/>
      <c r="D2" s="19"/>
      <c r="E2" s="19"/>
      <c r="F2" s="19"/>
      <c r="G2" s="19"/>
    </row>
    <row r="3" spans="1:7" s="9" customFormat="1" ht="15.6">
      <c r="A3" s="195" t="s">
        <v>75</v>
      </c>
      <c r="B3" s="425" t="str">
        <f>'Inhaltsverz. u allg Hin.Los2   '!B3</f>
        <v>Verwalltungsgemeinschaft Kochel am See</v>
      </c>
      <c r="C3" s="582"/>
      <c r="D3" s="426"/>
      <c r="E3" s="195" t="str">
        <f>'AeP Los 2'!D3</f>
        <v>Vergabenummer/   Aktenzeichen:</v>
      </c>
      <c r="F3" s="583" t="str">
        <f>'Inhaltsverz. u allg Hin.Los2   '!E3</f>
        <v>EU-3-2-cst-26-131</v>
      </c>
      <c r="G3" s="584"/>
    </row>
    <row r="4" spans="1:7" s="5" customFormat="1" ht="17.100000000000001" customHeight="1">
      <c r="A4" s="423" t="s">
        <v>266</v>
      </c>
      <c r="B4" s="423"/>
      <c r="C4" s="423"/>
      <c r="D4" s="423"/>
      <c r="E4" s="423"/>
      <c r="F4" s="423"/>
      <c r="G4" s="423"/>
    </row>
    <row r="5" spans="1:7">
      <c r="A5" s="5"/>
      <c r="B5" s="5"/>
      <c r="C5" s="5"/>
      <c r="D5" s="5"/>
      <c r="E5" s="5"/>
      <c r="F5" s="5"/>
      <c r="G5" s="5"/>
    </row>
    <row r="6" spans="1:7">
      <c r="A6" s="5"/>
      <c r="B6" s="4" t="s">
        <v>116</v>
      </c>
      <c r="C6" s="5"/>
      <c r="D6" s="5"/>
      <c r="E6" s="5"/>
      <c r="F6" s="5"/>
      <c r="G6" s="5"/>
    </row>
    <row r="7" spans="1:7" ht="6.75" customHeight="1">
      <c r="A7" s="5"/>
      <c r="B7" s="4"/>
      <c r="C7" s="5"/>
      <c r="D7" s="5"/>
      <c r="E7" s="5"/>
      <c r="F7" s="5"/>
      <c r="G7" s="5"/>
    </row>
    <row r="8" spans="1:7" ht="13.95" customHeight="1">
      <c r="A8" s="5"/>
      <c r="B8" s="105" t="s">
        <v>115</v>
      </c>
      <c r="C8" s="5"/>
      <c r="D8" s="5"/>
      <c r="E8" s="5"/>
      <c r="F8" s="5"/>
      <c r="G8" s="5"/>
    </row>
    <row r="9" spans="1:7" ht="13.95" customHeight="1">
      <c r="A9" s="5"/>
      <c r="B9" s="5" t="s">
        <v>109</v>
      </c>
      <c r="C9" s="106">
        <f>tbl_AufmassLos1[[#Totals],[PreisJahr]]</f>
        <v>0</v>
      </c>
      <c r="D9" s="5"/>
      <c r="E9" s="5"/>
      <c r="F9" s="5"/>
      <c r="G9" s="5"/>
    </row>
    <row r="10" spans="1:7" ht="13.95" customHeight="1">
      <c r="A10" s="5"/>
      <c r="B10" s="5" t="s">
        <v>161</v>
      </c>
      <c r="C10" s="106">
        <f>'PB OL Los 2'!F11</f>
        <v>0</v>
      </c>
      <c r="D10" s="5"/>
      <c r="E10" s="5"/>
      <c r="F10" s="5"/>
      <c r="G10" s="5"/>
    </row>
    <row r="11" spans="1:7" ht="13.95" customHeight="1">
      <c r="A11" s="5"/>
      <c r="B11" s="5" t="s">
        <v>108</v>
      </c>
      <c r="C11" s="106">
        <f>'PB SdArb Los 2'!H47</f>
        <v>0</v>
      </c>
      <c r="D11" s="5"/>
      <c r="E11" s="5"/>
      <c r="F11" s="5"/>
      <c r="G11" s="5"/>
    </row>
    <row r="12" spans="1:7" ht="13.95" customHeight="1">
      <c r="A12" s="5"/>
      <c r="B12" s="5" t="s">
        <v>434</v>
      </c>
      <c r="C12" s="409">
        <v>410</v>
      </c>
      <c r="D12" s="5"/>
      <c r="E12" s="5"/>
      <c r="F12" s="5"/>
      <c r="G12" s="5"/>
    </row>
    <row r="13" spans="1:7" ht="13.95" customHeight="1" thickBot="1">
      <c r="A13" s="4"/>
      <c r="B13" s="4" t="s">
        <v>435</v>
      </c>
      <c r="C13" s="107">
        <f>SUM(C9:C12)</f>
        <v>410</v>
      </c>
      <c r="D13" s="5"/>
      <c r="E13" s="5"/>
      <c r="F13" s="5"/>
      <c r="G13" s="5"/>
    </row>
    <row r="14" spans="1:7" ht="13.95" customHeight="1" thickTop="1">
      <c r="A14" s="131"/>
      <c r="B14" s="4" t="s">
        <v>436</v>
      </c>
      <c r="C14" s="585"/>
      <c r="D14" s="5"/>
      <c r="E14" s="5"/>
      <c r="F14" s="5"/>
      <c r="G14" s="5"/>
    </row>
    <row r="15" spans="1:7" ht="13.95" customHeight="1">
      <c r="A15" s="131"/>
      <c r="B15" s="5" t="s">
        <v>437</v>
      </c>
      <c r="C15" s="106">
        <f>C13*C14</f>
        <v>0</v>
      </c>
      <c r="D15" s="5"/>
      <c r="E15" s="5"/>
      <c r="F15" s="5"/>
      <c r="G15" s="5"/>
    </row>
    <row r="16" spans="1:7" ht="13.95" customHeight="1">
      <c r="A16" s="131"/>
      <c r="B16" s="5" t="s">
        <v>438</v>
      </c>
      <c r="C16" s="106">
        <f>C13-C15</f>
        <v>410</v>
      </c>
      <c r="D16" s="5"/>
      <c r="E16" s="5"/>
      <c r="F16" s="5"/>
      <c r="G16" s="5"/>
    </row>
    <row r="17" spans="1:7" ht="13.95" customHeight="1">
      <c r="A17" s="131"/>
      <c r="B17" s="5" t="s">
        <v>439</v>
      </c>
      <c r="C17" s="106">
        <f>C16/100*19</f>
        <v>77.899999999999991</v>
      </c>
      <c r="D17" s="5"/>
      <c r="E17" s="5"/>
      <c r="F17" s="5"/>
      <c r="G17" s="5"/>
    </row>
    <row r="18" spans="1:7" ht="13.95" customHeight="1">
      <c r="A18" s="4"/>
      <c r="B18" s="3" t="s">
        <v>440</v>
      </c>
      <c r="C18" s="106">
        <f>C16+C17</f>
        <v>487.9</v>
      </c>
      <c r="D18" s="5"/>
      <c r="E18" s="5"/>
      <c r="F18" s="5"/>
      <c r="G18" s="5"/>
    </row>
    <row r="19" spans="1:7" ht="13.95" customHeight="1">
      <c r="A19" s="4"/>
      <c r="B19" s="3"/>
      <c r="C19" s="106"/>
      <c r="D19" s="5"/>
      <c r="E19" s="5"/>
      <c r="F19" s="5"/>
      <c r="G19" s="5"/>
    </row>
    <row r="20" spans="1:7" ht="13.95" customHeight="1">
      <c r="A20" s="5"/>
      <c r="B20" s="5"/>
      <c r="C20" s="5"/>
      <c r="D20" s="5"/>
      <c r="E20" s="5"/>
      <c r="F20" s="5"/>
      <c r="G20" s="5"/>
    </row>
    <row r="21" spans="1:7" ht="13.95" customHeight="1">
      <c r="A21" s="5"/>
      <c r="B21" s="5"/>
      <c r="C21" s="5"/>
      <c r="D21" s="5"/>
      <c r="E21" s="5"/>
      <c r="F21" s="5"/>
      <c r="G21" s="5"/>
    </row>
    <row r="22" spans="1:7" ht="13.95" customHeight="1">
      <c r="A22" s="5"/>
      <c r="B22" s="4" t="s">
        <v>167</v>
      </c>
      <c r="C22" s="5"/>
      <c r="D22" s="5"/>
      <c r="E22" s="5"/>
      <c r="F22" s="5"/>
      <c r="G22" s="5"/>
    </row>
    <row r="23" spans="1:7" ht="13.95" customHeight="1">
      <c r="A23" s="5"/>
      <c r="B23" s="105"/>
      <c r="C23" s="5"/>
      <c r="D23" s="5"/>
      <c r="E23" s="5"/>
      <c r="F23" s="5"/>
      <c r="G23" s="5"/>
    </row>
    <row r="24" spans="1:7" ht="13.95" customHeight="1">
      <c r="A24" s="5"/>
      <c r="B24" s="295" t="s">
        <v>124</v>
      </c>
      <c r="C24" s="5" t="s">
        <v>125</v>
      </c>
      <c r="D24" s="5" t="s">
        <v>126</v>
      </c>
      <c r="E24" s="108" t="s">
        <v>132</v>
      </c>
      <c r="F24" s="5"/>
      <c r="G24" s="5"/>
    </row>
    <row r="25" spans="1:7" ht="13.95" customHeight="1">
      <c r="A25" s="5"/>
      <c r="B25" s="6" t="s">
        <v>407</v>
      </c>
      <c r="C25" s="296">
        <v>0</v>
      </c>
      <c r="D25" s="297">
        <v>0</v>
      </c>
      <c r="E25" s="109"/>
      <c r="F25" s="5"/>
      <c r="G25" s="5"/>
    </row>
    <row r="26" spans="1:7" ht="13.95" customHeight="1">
      <c r="A26" s="5"/>
      <c r="B26" s="6" t="s">
        <v>276</v>
      </c>
      <c r="C26" s="296">
        <v>0</v>
      </c>
      <c r="D26" s="297">
        <v>0</v>
      </c>
      <c r="E26" s="109"/>
      <c r="F26" s="5"/>
      <c r="G26" s="5"/>
    </row>
    <row r="27" spans="1:7" ht="13.95" customHeight="1">
      <c r="A27" s="5"/>
      <c r="B27" s="6" t="s">
        <v>277</v>
      </c>
      <c r="C27" s="296">
        <v>0</v>
      </c>
      <c r="D27" s="297">
        <v>0</v>
      </c>
      <c r="E27" s="109"/>
      <c r="F27" s="5"/>
      <c r="G27" s="5"/>
    </row>
    <row r="28" spans="1:7" ht="13.95" customHeight="1">
      <c r="A28" s="5"/>
      <c r="B28" s="6" t="s">
        <v>278</v>
      </c>
      <c r="C28" s="296">
        <v>0</v>
      </c>
      <c r="D28" s="297">
        <v>0</v>
      </c>
      <c r="E28" s="109"/>
      <c r="F28" s="5"/>
      <c r="G28" s="5"/>
    </row>
    <row r="29" spans="1:7" ht="13.95" customHeight="1">
      <c r="A29" s="5"/>
      <c r="B29" s="6" t="s">
        <v>430</v>
      </c>
      <c r="C29" s="296">
        <v>0</v>
      </c>
      <c r="D29" s="297">
        <v>0</v>
      </c>
      <c r="E29" s="109"/>
      <c r="F29" s="5"/>
      <c r="G29" s="5"/>
    </row>
    <row r="30" spans="1:7" ht="13.95" customHeight="1">
      <c r="A30" s="5"/>
      <c r="B30" s="6" t="s">
        <v>109</v>
      </c>
      <c r="C30" s="296">
        <v>0</v>
      </c>
      <c r="D30" s="297">
        <v>0</v>
      </c>
      <c r="E30" s="109"/>
      <c r="F30" s="5"/>
      <c r="G30" s="5"/>
    </row>
    <row r="31" spans="1:7" ht="13.95" customHeight="1">
      <c r="A31" s="5"/>
      <c r="B31"/>
      <c r="C31"/>
      <c r="D31"/>
      <c r="E31" s="109"/>
      <c r="F31" s="5"/>
      <c r="G31" s="5"/>
    </row>
    <row r="32" spans="1:7" ht="14.4">
      <c r="A32" s="5"/>
      <c r="B32"/>
      <c r="C32"/>
      <c r="D32"/>
      <c r="E32" s="109"/>
      <c r="F32" s="5"/>
      <c r="G32" s="5"/>
    </row>
    <row r="33" spans="1:7" ht="14.4">
      <c r="A33" s="5"/>
      <c r="B33"/>
      <c r="C33"/>
      <c r="D33"/>
      <c r="E33" s="109"/>
      <c r="F33" s="5"/>
      <c r="G33" s="5"/>
    </row>
    <row r="34" spans="1:7" ht="14.4">
      <c r="A34" s="5"/>
      <c r="B34"/>
      <c r="C34"/>
      <c r="D34"/>
      <c r="E34" s="109"/>
      <c r="F34" s="5"/>
      <c r="G34" s="5"/>
    </row>
    <row r="35" spans="1:7" ht="14.4">
      <c r="A35" s="5"/>
      <c r="B35"/>
      <c r="C35" s="357"/>
      <c r="D35" s="357"/>
      <c r="E35" s="109"/>
      <c r="F35" s="5"/>
      <c r="G35" s="5"/>
    </row>
    <row r="36" spans="1:7" ht="14.4">
      <c r="A36" s="5"/>
      <c r="B36"/>
      <c r="C36"/>
      <c r="D36"/>
      <c r="E36" s="109"/>
      <c r="F36" s="5"/>
      <c r="G36" s="5"/>
    </row>
    <row r="37" spans="1:7" ht="14.4">
      <c r="A37" s="5"/>
      <c r="B37"/>
      <c r="C37" s="357"/>
      <c r="D37"/>
      <c r="E37" s="5"/>
      <c r="F37" s="5"/>
      <c r="G37" s="5"/>
    </row>
    <row r="38" spans="1:7" ht="14.4">
      <c r="A38" s="5"/>
      <c r="B38"/>
      <c r="C38"/>
      <c r="D38"/>
      <c r="E38" s="5"/>
      <c r="F38" s="5"/>
      <c r="G38" s="5"/>
    </row>
    <row r="39" spans="1:7" ht="14.4">
      <c r="A39" s="5"/>
      <c r="B39"/>
      <c r="C39"/>
      <c r="D39"/>
      <c r="E39" s="5"/>
      <c r="F39" s="5"/>
      <c r="G39" s="5"/>
    </row>
    <row r="40" spans="1:7" ht="14.4">
      <c r="A40" s="5"/>
      <c r="B40"/>
      <c r="C40"/>
      <c r="D40"/>
      <c r="E40" s="5"/>
      <c r="F40" s="5"/>
      <c r="G40" s="5"/>
    </row>
    <row r="41" spans="1:7" ht="14.4">
      <c r="B41"/>
      <c r="C41"/>
      <c r="D41"/>
    </row>
    <row r="42" spans="1:7" ht="14.4">
      <c r="B42"/>
      <c r="C42"/>
      <c r="D42"/>
    </row>
  </sheetData>
  <mergeCells count="3">
    <mergeCell ref="A4:G4"/>
    <mergeCell ref="B3:D3"/>
    <mergeCell ref="F3:G3"/>
  </mergeCells>
  <pageMargins left="0.70866141732283472" right="0.70866141732283472" top="0.78740157480314965" bottom="0.78740157480314965" header="0.31496062992125984" footer="0.31496062992125984"/>
  <pageSetup paperSize="9" scale="85" orientation="landscape" r:id="rId2"/>
  <headerFooter>
    <oddFooter>&amp;R&amp;"Arial,Standard"&amp;9Seite &amp;P von &amp;N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6BB2"/>
  </sheetPr>
  <dimension ref="A1:E21"/>
  <sheetViews>
    <sheetView showGridLines="0" view="pageBreakPreview" zoomScaleNormal="90" zoomScaleSheetLayoutView="100" workbookViewId="0">
      <selection activeCell="A7" sqref="A7"/>
    </sheetView>
  </sheetViews>
  <sheetFormatPr baseColWidth="10" defaultColWidth="11.44140625" defaultRowHeight="13.8"/>
  <cols>
    <col min="1" max="1" width="29.77734375" style="100" customWidth="1"/>
    <col min="2" max="2" width="23.5546875" style="100" customWidth="1"/>
    <col min="3" max="3" width="45.44140625" style="100" customWidth="1"/>
    <col min="4" max="4" width="16.77734375" style="100" customWidth="1"/>
    <col min="5" max="5" width="30.44140625" style="100" customWidth="1"/>
    <col min="6" max="16384" width="11.44140625" style="100"/>
  </cols>
  <sheetData>
    <row r="1" spans="1:5" s="5" customFormat="1" ht="21">
      <c r="A1" s="22" t="str">
        <f>'Inhaltsverz. u allg Hin.Los2   '!A1</f>
        <v>Vergabe Unterhaltsreinigung</v>
      </c>
      <c r="B1" s="23"/>
      <c r="C1" s="23"/>
      <c r="D1" s="24"/>
      <c r="E1" s="25"/>
    </row>
    <row r="2" spans="1:5" s="5" customFormat="1" ht="13.2">
      <c r="A2" s="26" t="str">
        <f>'Inhaltsverz. u allg Hin.Los2   '!A2</f>
        <v>Anhang Teil C (EXCEL-Teil)</v>
      </c>
      <c r="B2" s="55"/>
      <c r="C2" s="55"/>
      <c r="D2" s="55"/>
      <c r="E2" s="96"/>
    </row>
    <row r="3" spans="1:5" s="9" customFormat="1" ht="26.4">
      <c r="A3" s="195" t="s">
        <v>75</v>
      </c>
      <c r="B3" s="425" t="str">
        <f>'Inhaltsverz. u allg Hin.Los2   '!B3</f>
        <v>Verwalltungsgemeinschaft Kochel am See</v>
      </c>
      <c r="C3" s="426"/>
      <c r="D3" s="282" t="str">
        <f>'Inhaltsverz. u allg Hin.Los2   '!D3</f>
        <v>Vergabenummer/   Aktenzeichen:</v>
      </c>
      <c r="E3" s="587" t="str">
        <f>'Inhaltsverz. u allg Hin.Los2   '!E3</f>
        <v>EU-3-2-cst-26-131</v>
      </c>
    </row>
    <row r="4" spans="1:5" s="5" customFormat="1" ht="23.25" customHeight="1">
      <c r="A4" s="429" t="s">
        <v>248</v>
      </c>
      <c r="B4" s="430"/>
      <c r="C4" s="430"/>
      <c r="D4" s="430"/>
      <c r="E4" s="431"/>
    </row>
    <row r="5" spans="1:5" s="102" customFormat="1" ht="15" customHeight="1">
      <c r="A5" s="97"/>
      <c r="B5" s="98"/>
      <c r="C5" s="99"/>
      <c r="D5" s="99"/>
      <c r="E5" s="101"/>
    </row>
    <row r="6" spans="1:5" ht="37.5" customHeight="1">
      <c r="A6" s="189" t="s">
        <v>148</v>
      </c>
      <c r="B6" s="432" t="s">
        <v>149</v>
      </c>
      <c r="C6" s="432"/>
      <c r="D6" s="432"/>
      <c r="E6" s="432"/>
    </row>
    <row r="7" spans="1:5" ht="15" customHeight="1">
      <c r="A7" s="358"/>
      <c r="B7" s="427"/>
      <c r="C7" s="428"/>
      <c r="D7" s="428"/>
      <c r="E7" s="428"/>
    </row>
    <row r="8" spans="1:5" ht="15" customHeight="1">
      <c r="A8" s="358"/>
      <c r="B8" s="427"/>
      <c r="C8" s="428"/>
      <c r="D8" s="428"/>
      <c r="E8" s="428"/>
    </row>
    <row r="9" spans="1:5" ht="15" customHeight="1">
      <c r="A9" s="358"/>
      <c r="B9" s="427"/>
      <c r="C9" s="428"/>
      <c r="D9" s="428"/>
      <c r="E9" s="428"/>
    </row>
    <row r="10" spans="1:5" ht="15" customHeight="1">
      <c r="A10" s="358"/>
      <c r="B10" s="427"/>
      <c r="C10" s="428"/>
      <c r="D10" s="428"/>
      <c r="E10" s="428"/>
    </row>
    <row r="11" spans="1:5" ht="15" customHeight="1">
      <c r="A11" s="358"/>
      <c r="B11" s="427"/>
      <c r="C11" s="428"/>
      <c r="D11" s="428"/>
      <c r="E11" s="428"/>
    </row>
    <row r="12" spans="1:5" ht="15" customHeight="1">
      <c r="A12" s="358"/>
      <c r="B12" s="427"/>
      <c r="C12" s="428"/>
      <c r="D12" s="428"/>
      <c r="E12" s="428"/>
    </row>
    <row r="13" spans="1:5" ht="15" customHeight="1">
      <c r="A13" s="358"/>
      <c r="B13" s="427"/>
      <c r="C13" s="428"/>
      <c r="D13" s="428"/>
      <c r="E13" s="428"/>
    </row>
    <row r="14" spans="1:5" ht="15" customHeight="1">
      <c r="A14" s="358"/>
      <c r="B14" s="427"/>
      <c r="C14" s="428"/>
      <c r="D14" s="428"/>
      <c r="E14" s="428"/>
    </row>
    <row r="15" spans="1:5" ht="15" customHeight="1">
      <c r="A15" s="358"/>
      <c r="B15" s="427"/>
      <c r="C15" s="428"/>
      <c r="D15" s="428"/>
      <c r="E15" s="428"/>
    </row>
    <row r="16" spans="1:5" ht="15" customHeight="1">
      <c r="A16" s="358"/>
      <c r="B16" s="427"/>
      <c r="C16" s="428"/>
      <c r="D16" s="428"/>
      <c r="E16" s="428"/>
    </row>
    <row r="17" spans="1:5" ht="15" customHeight="1">
      <c r="A17" s="358"/>
      <c r="B17" s="427"/>
      <c r="C17" s="428"/>
      <c r="D17" s="428"/>
      <c r="E17" s="428"/>
    </row>
    <row r="18" spans="1:5" ht="15" customHeight="1">
      <c r="A18" s="358"/>
      <c r="B18" s="427"/>
      <c r="C18" s="428"/>
      <c r="D18" s="428"/>
      <c r="E18" s="428"/>
    </row>
    <row r="19" spans="1:5" ht="15" customHeight="1">
      <c r="A19" s="358"/>
      <c r="B19" s="427"/>
      <c r="C19" s="428"/>
      <c r="D19" s="428"/>
      <c r="E19" s="428"/>
    </row>
    <row r="20" spans="1:5" ht="15" customHeight="1">
      <c r="A20" s="358"/>
      <c r="B20" s="427"/>
      <c r="C20" s="428"/>
      <c r="D20" s="428"/>
      <c r="E20" s="428"/>
    </row>
    <row r="21" spans="1:5" ht="15" customHeight="1">
      <c r="A21" s="358"/>
      <c r="B21" s="427"/>
      <c r="C21" s="428"/>
      <c r="D21" s="428"/>
      <c r="E21" s="428"/>
    </row>
  </sheetData>
  <sheetProtection algorithmName="SHA-512" hashValue="gnUaK4Lvit21IO/kguiVGMYysGlFV61WYw2ud0jYCfPVcdY5UioHUCsItpBGoDyXpQBJ68tIo02UxP4Z61vU3g==" saltValue="/L8kQucUTzMD9gdBppuG4w==" spinCount="100000" sheet="1"/>
  <protectedRanges>
    <protectedRange sqref="A7:E21" name="Bereich1"/>
  </protectedRanges>
  <mergeCells count="18">
    <mergeCell ref="B21:E21"/>
    <mergeCell ref="B16:E16"/>
    <mergeCell ref="B15:E15"/>
    <mergeCell ref="A4:E4"/>
    <mergeCell ref="B6:E6"/>
    <mergeCell ref="B7:E7"/>
    <mergeCell ref="B8:E8"/>
    <mergeCell ref="B9:E9"/>
    <mergeCell ref="B10:E10"/>
    <mergeCell ref="B11:E11"/>
    <mergeCell ref="B12:E12"/>
    <mergeCell ref="B13:E13"/>
    <mergeCell ref="B14:E14"/>
    <mergeCell ref="B3:C3"/>
    <mergeCell ref="B17:E17"/>
    <mergeCell ref="B18:E18"/>
    <mergeCell ref="B19:E19"/>
    <mergeCell ref="B20:E20"/>
  </mergeCells>
  <printOptions horizontalCentered="1"/>
  <pageMargins left="0.59055118110236227" right="0.19685039370078741" top="0.59055118110236227" bottom="0.39370078740157483" header="0" footer="0.19685039370078741"/>
  <pageSetup paperSize="9" scale="74" firstPageNumber="0" orientation="landscape" r:id="rId1"/>
  <headerFooter alignWithMargins="0">
    <oddFooter>&amp;R&amp;"Arial,Standard"&amp;9Seite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6BB2"/>
  </sheetPr>
  <dimension ref="A1:E21"/>
  <sheetViews>
    <sheetView showGridLines="0" view="pageBreakPreview" zoomScaleNormal="90" zoomScaleSheetLayoutView="100" workbookViewId="0">
      <selection activeCell="A7" sqref="A7"/>
    </sheetView>
  </sheetViews>
  <sheetFormatPr baseColWidth="10" defaultColWidth="11.44140625" defaultRowHeight="13.8"/>
  <cols>
    <col min="1" max="1" width="29.77734375" style="100" customWidth="1"/>
    <col min="2" max="2" width="23.5546875" style="100" customWidth="1"/>
    <col min="3" max="3" width="45.44140625" style="100" customWidth="1"/>
    <col min="4" max="4" width="16.77734375" style="100" customWidth="1"/>
    <col min="5" max="5" width="51.5546875" style="100" customWidth="1"/>
    <col min="6" max="16384" width="11.44140625" style="100"/>
  </cols>
  <sheetData>
    <row r="1" spans="1:5" s="5" customFormat="1" ht="21">
      <c r="A1" s="22" t="str">
        <f>'Inhaltsverz. u allg Hin.Los2   '!A1</f>
        <v>Vergabe Unterhaltsreinigung</v>
      </c>
      <c r="B1" s="23"/>
      <c r="C1" s="23"/>
      <c r="D1" s="24"/>
      <c r="E1" s="25"/>
    </row>
    <row r="2" spans="1:5" s="5" customFormat="1" ht="13.2">
      <c r="A2" s="26" t="str">
        <f>'Inhaltsverz. u allg Hin.Los2   '!A2</f>
        <v>Anhang Teil C (EXCEL-Teil)</v>
      </c>
      <c r="B2" s="55"/>
      <c r="C2" s="55"/>
      <c r="D2" s="55"/>
      <c r="E2" s="96"/>
    </row>
    <row r="3" spans="1:5" s="9" customFormat="1" ht="26.4">
      <c r="A3" s="195" t="s">
        <v>75</v>
      </c>
      <c r="B3" s="425" t="str">
        <f>'Inhaltsverz. u allg Hin.Los2   '!B3</f>
        <v>Verwalltungsgemeinschaft Kochel am See</v>
      </c>
      <c r="C3" s="426"/>
      <c r="D3" s="282" t="str">
        <f>'Inhaltsverz. u allg Hin.Los2   '!D3</f>
        <v>Vergabenummer/   Aktenzeichen:</v>
      </c>
      <c r="E3" s="587" t="str">
        <f>'Inhaltsverz. u allg Hin.Los2   '!E3</f>
        <v>EU-3-2-cst-26-131</v>
      </c>
    </row>
    <row r="4" spans="1:5" s="5" customFormat="1" ht="23.25" customHeight="1">
      <c r="A4" s="434" t="s">
        <v>249</v>
      </c>
      <c r="B4" s="434"/>
      <c r="C4" s="434"/>
      <c r="D4" s="434"/>
      <c r="E4" s="434"/>
    </row>
    <row r="5" spans="1:5" s="102" customFormat="1" ht="15" customHeight="1">
      <c r="A5" s="97"/>
      <c r="B5" s="98"/>
      <c r="C5" s="99"/>
      <c r="D5" s="99"/>
      <c r="E5" s="101"/>
    </row>
    <row r="6" spans="1:5" ht="37.5" customHeight="1">
      <c r="A6" s="188" t="s">
        <v>148</v>
      </c>
      <c r="B6" s="435" t="s">
        <v>157</v>
      </c>
      <c r="C6" s="436"/>
      <c r="D6" s="437"/>
      <c r="E6" s="190" t="s">
        <v>150</v>
      </c>
    </row>
    <row r="7" spans="1:5" ht="15" customHeight="1">
      <c r="A7" s="358"/>
      <c r="B7" s="427"/>
      <c r="C7" s="428"/>
      <c r="D7" s="433"/>
      <c r="E7" s="359"/>
    </row>
    <row r="8" spans="1:5">
      <c r="A8" s="358"/>
      <c r="B8" s="427"/>
      <c r="C8" s="428"/>
      <c r="D8" s="433"/>
      <c r="E8" s="359"/>
    </row>
    <row r="9" spans="1:5">
      <c r="A9" s="358"/>
      <c r="B9" s="427"/>
      <c r="C9" s="428"/>
      <c r="D9" s="433"/>
      <c r="E9" s="359"/>
    </row>
    <row r="10" spans="1:5">
      <c r="A10" s="358"/>
      <c r="B10" s="427"/>
      <c r="C10" s="428"/>
      <c r="D10" s="433"/>
      <c r="E10" s="359"/>
    </row>
    <row r="11" spans="1:5">
      <c r="A11" s="358"/>
      <c r="B11" s="427"/>
      <c r="C11" s="428"/>
      <c r="D11" s="433"/>
      <c r="E11" s="359"/>
    </row>
    <row r="12" spans="1:5">
      <c r="A12" s="358"/>
      <c r="B12" s="427"/>
      <c r="C12" s="428"/>
      <c r="D12" s="433"/>
      <c r="E12" s="359"/>
    </row>
    <row r="13" spans="1:5">
      <c r="A13" s="358"/>
      <c r="B13" s="427"/>
      <c r="C13" s="428"/>
      <c r="D13" s="433"/>
      <c r="E13" s="359"/>
    </row>
    <row r="14" spans="1:5">
      <c r="A14" s="358"/>
      <c r="B14" s="427"/>
      <c r="C14" s="428"/>
      <c r="D14" s="433"/>
      <c r="E14" s="359"/>
    </row>
    <row r="15" spans="1:5">
      <c r="A15" s="358"/>
      <c r="B15" s="427"/>
      <c r="C15" s="428"/>
      <c r="D15" s="433"/>
      <c r="E15" s="359"/>
    </row>
    <row r="16" spans="1:5">
      <c r="A16" s="358"/>
      <c r="B16" s="427"/>
      <c r="C16" s="428"/>
      <c r="D16" s="433"/>
      <c r="E16" s="359"/>
    </row>
    <row r="17" spans="1:5">
      <c r="A17" s="358"/>
      <c r="B17" s="427"/>
      <c r="C17" s="428"/>
      <c r="D17" s="433"/>
      <c r="E17" s="359"/>
    </row>
    <row r="18" spans="1:5">
      <c r="A18" s="358"/>
      <c r="B18" s="427"/>
      <c r="C18" s="428"/>
      <c r="D18" s="433"/>
      <c r="E18" s="359"/>
    </row>
    <row r="19" spans="1:5">
      <c r="A19" s="358"/>
      <c r="B19" s="427"/>
      <c r="C19" s="428"/>
      <c r="D19" s="433"/>
      <c r="E19" s="359"/>
    </row>
    <row r="20" spans="1:5">
      <c r="A20" s="358"/>
      <c r="B20" s="427"/>
      <c r="C20" s="428"/>
      <c r="D20" s="433"/>
      <c r="E20" s="359"/>
    </row>
    <row r="21" spans="1:5">
      <c r="A21" s="358"/>
      <c r="B21" s="427"/>
      <c r="C21" s="428"/>
      <c r="D21" s="433"/>
      <c r="E21" s="359"/>
    </row>
  </sheetData>
  <sheetProtection algorithmName="SHA-512" hashValue="eHn7Q9uUEHcV2O6QOC6WM9EJgQS8AdAgmVDwHjRCssN86xRZmONMA7Ia66jpcfg+24ugqdmlabiDEBJwEB1qGQ==" saltValue="HZJJRvH8dHtQfgHdu4ExJQ==" spinCount="100000" sheet="1"/>
  <protectedRanges>
    <protectedRange sqref="A7:E21" name="Bereich1"/>
  </protectedRanges>
  <mergeCells count="18">
    <mergeCell ref="B21:D21"/>
    <mergeCell ref="B10:D10"/>
    <mergeCell ref="B11:D11"/>
    <mergeCell ref="B12:D12"/>
    <mergeCell ref="B13:D13"/>
    <mergeCell ref="B14:D14"/>
    <mergeCell ref="B15:D15"/>
    <mergeCell ref="B16:D16"/>
    <mergeCell ref="B17:D17"/>
    <mergeCell ref="B18:D18"/>
    <mergeCell ref="B19:D19"/>
    <mergeCell ref="B20:D20"/>
    <mergeCell ref="B3:C3"/>
    <mergeCell ref="B9:D9"/>
    <mergeCell ref="A4:E4"/>
    <mergeCell ref="B6:D6"/>
    <mergeCell ref="B7:D7"/>
    <mergeCell ref="B8:D8"/>
  </mergeCells>
  <printOptions horizontalCentered="1"/>
  <pageMargins left="0.59055118110236227" right="0.19685039370078741" top="0.59055118110236227" bottom="0.39370078740157483" header="0" footer="0.19685039370078741"/>
  <pageSetup paperSize="9" scale="75" firstPageNumber="0" orientation="landscape" r:id="rId1"/>
  <headerFooter alignWithMargins="0">
    <oddFooter>&amp;R&amp;"Arial,Standard"&amp;9Seite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6BB2"/>
  </sheetPr>
  <dimension ref="A1:I22"/>
  <sheetViews>
    <sheetView showGridLines="0" view="pageBreakPreview" zoomScaleNormal="90" zoomScaleSheetLayoutView="100" workbookViewId="0">
      <selection activeCell="A15" sqref="A15"/>
    </sheetView>
  </sheetViews>
  <sheetFormatPr baseColWidth="10" defaultColWidth="11.44140625" defaultRowHeight="13.8"/>
  <cols>
    <col min="1" max="1" width="17.5546875" style="100" customWidth="1"/>
    <col min="2" max="2" width="23.5546875" style="100" customWidth="1"/>
    <col min="3" max="3" width="45.44140625" style="100" customWidth="1"/>
    <col min="4" max="4" width="16.77734375" style="100" customWidth="1"/>
    <col min="5" max="5" width="19" style="100" customWidth="1"/>
    <col min="6" max="16384" width="11.44140625" style="100"/>
  </cols>
  <sheetData>
    <row r="1" spans="1:9" s="5" customFormat="1" ht="21">
      <c r="A1" s="22" t="str">
        <f>'Inhaltsverz. u allg Hin.Los2   '!A1</f>
        <v>Vergabe Unterhaltsreinigung</v>
      </c>
      <c r="B1" s="23"/>
      <c r="C1" s="23"/>
      <c r="D1" s="24"/>
      <c r="E1" s="25"/>
    </row>
    <row r="2" spans="1:9" s="5" customFormat="1" ht="13.2">
      <c r="A2" s="26" t="str">
        <f>'Inhaltsverz. u allg Hin.Los2   '!A2</f>
        <v>Anhang Teil C (EXCEL-Teil)</v>
      </c>
      <c r="B2" s="55"/>
      <c r="C2" s="55"/>
      <c r="D2" s="55"/>
      <c r="E2" s="96"/>
    </row>
    <row r="3" spans="1:9" s="9" customFormat="1" ht="26.4">
      <c r="A3" s="195" t="s">
        <v>75</v>
      </c>
      <c r="B3" s="438" t="str">
        <f>'Inhaltsverz. u allg Hin.Los2   '!B3</f>
        <v>Verwalltungsgemeinschaft Kochel am See</v>
      </c>
      <c r="C3" s="439"/>
      <c r="D3" s="282" t="str">
        <f>'Inhaltsverz. u allg Hin.Los2   '!D3</f>
        <v>Vergabenummer/   Aktenzeichen:</v>
      </c>
      <c r="E3" s="588" t="str">
        <f>'Inhaltsverz. u allg Hin.Los2   '!E3</f>
        <v>EU-3-2-cst-26-131</v>
      </c>
    </row>
    <row r="4" spans="1:9" s="5" customFormat="1" ht="31.5" customHeight="1">
      <c r="A4" s="442" t="s">
        <v>250</v>
      </c>
      <c r="B4" s="443"/>
      <c r="C4" s="443"/>
      <c r="D4" s="443"/>
      <c r="E4" s="444"/>
    </row>
    <row r="5" spans="1:9" s="102" customFormat="1" ht="15" customHeight="1">
      <c r="A5" s="97"/>
      <c r="B5" s="98"/>
      <c r="C5" s="99"/>
      <c r="D5" s="99"/>
      <c r="E5" s="101"/>
      <c r="I5" s="3"/>
    </row>
    <row r="6" spans="1:9" s="102" customFormat="1" ht="27" customHeight="1">
      <c r="A6" s="445" t="s">
        <v>151</v>
      </c>
      <c r="B6" s="445"/>
      <c r="C6" s="445"/>
      <c r="D6" s="445"/>
      <c r="E6" s="445"/>
    </row>
    <row r="7" spans="1:9" s="102" customFormat="1" ht="15" customHeight="1">
      <c r="A7" s="97"/>
      <c r="B7" s="98"/>
      <c r="C7" s="99"/>
      <c r="D7" s="99"/>
      <c r="E7" s="101"/>
    </row>
    <row r="8" spans="1:9" s="102" customFormat="1" ht="83.25" customHeight="1">
      <c r="A8" s="445" t="s">
        <v>152</v>
      </c>
      <c r="B8" s="445"/>
      <c r="C8" s="445"/>
      <c r="D8" s="445"/>
      <c r="E8" s="445"/>
    </row>
    <row r="9" spans="1:9" s="102" customFormat="1" ht="15" customHeight="1">
      <c r="A9" s="103"/>
      <c r="B9" s="98"/>
      <c r="C9" s="99"/>
      <c r="D9" s="99"/>
      <c r="E9" s="101"/>
    </row>
    <row r="10" spans="1:9" s="102" customFormat="1" ht="27" customHeight="1">
      <c r="A10" s="445" t="s">
        <v>153</v>
      </c>
      <c r="B10" s="445"/>
      <c r="C10" s="445"/>
      <c r="D10" s="445"/>
      <c r="E10" s="445"/>
    </row>
    <row r="12" spans="1:9" ht="81.45" customHeight="1">
      <c r="A12" s="440" t="s">
        <v>432</v>
      </c>
      <c r="B12" s="441"/>
      <c r="C12" s="441"/>
      <c r="D12" s="441"/>
      <c r="E12" s="441"/>
    </row>
    <row r="13" spans="1:9">
      <c r="A13" s="294"/>
      <c r="B13" s="294"/>
      <c r="C13" s="294"/>
      <c r="D13" s="294"/>
      <c r="E13" s="294"/>
    </row>
    <row r="14" spans="1:9" ht="118.05" customHeight="1">
      <c r="A14" s="446" t="s">
        <v>433</v>
      </c>
      <c r="B14" s="447"/>
      <c r="C14" s="447"/>
      <c r="D14" s="447"/>
      <c r="E14" s="447"/>
    </row>
    <row r="16" spans="1:9" ht="68.400000000000006" customHeight="1">
      <c r="A16" s="445" t="s">
        <v>154</v>
      </c>
      <c r="B16" s="445"/>
      <c r="C16" s="445"/>
      <c r="D16" s="445"/>
      <c r="E16" s="445"/>
    </row>
    <row r="18" spans="1:5" ht="40.5" customHeight="1">
      <c r="A18" s="445" t="s">
        <v>155</v>
      </c>
      <c r="B18" s="445"/>
      <c r="C18" s="445"/>
      <c r="D18" s="445"/>
      <c r="E18" s="445"/>
    </row>
    <row r="20" spans="1:5" ht="27" customHeight="1">
      <c r="A20" s="445" t="s">
        <v>156</v>
      </c>
      <c r="B20" s="445"/>
      <c r="C20" s="445"/>
      <c r="D20" s="445"/>
      <c r="E20" s="445"/>
    </row>
    <row r="22" spans="1:5" ht="57" customHeight="1">
      <c r="A22" s="448" t="s">
        <v>443</v>
      </c>
      <c r="B22" s="445"/>
      <c r="C22" s="445"/>
      <c r="D22" s="445"/>
      <c r="E22" s="445"/>
    </row>
  </sheetData>
  <sheetProtection algorithmName="SHA-512" hashValue="uHvfepfC3ol4duW9ITexZhYTgXyIlCpIk/C2kSkEsEPRNvX3qN2JN0Mpbt4/+Wn8cA9KCAh1jpxlrG41BRPe9w==" saltValue="7/XYyPVJWW085npIlfgbDQ==" spinCount="100000" sheet="1" selectLockedCells="1" selectUnlockedCells="1"/>
  <mergeCells count="11">
    <mergeCell ref="A14:E14"/>
    <mergeCell ref="A16:E16"/>
    <mergeCell ref="A18:E18"/>
    <mergeCell ref="A20:E20"/>
    <mergeCell ref="A22:E22"/>
    <mergeCell ref="B3:C3"/>
    <mergeCell ref="A12:E12"/>
    <mergeCell ref="A4:E4"/>
    <mergeCell ref="A6:E6"/>
    <mergeCell ref="A8:E8"/>
    <mergeCell ref="A10:E10"/>
  </mergeCells>
  <printOptions horizontalCentered="1"/>
  <pageMargins left="0.59055118110236227" right="0.19685039370078741" top="0.59055118110236227" bottom="0.39370078740157483" header="0" footer="0.19685039370078741"/>
  <pageSetup paperSize="9" scale="75" firstPageNumber="0" orientation="portrait" r:id="rId1"/>
  <headerFooter alignWithMargins="0">
    <oddFooter>&amp;R&amp;"Arial,Standard"&amp;9Seite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6BB2"/>
  </sheetPr>
  <dimension ref="A1:F10"/>
  <sheetViews>
    <sheetView view="pageBreakPreview" zoomScaleNormal="100" zoomScaleSheetLayoutView="100" workbookViewId="0">
      <selection activeCell="E7" sqref="E7:F8"/>
    </sheetView>
  </sheetViews>
  <sheetFormatPr baseColWidth="10" defaultColWidth="11.44140625" defaultRowHeight="14.4"/>
  <cols>
    <col min="1" max="1" width="43.44140625" style="110" customWidth="1"/>
    <col min="2" max="2" width="40" style="110" customWidth="1"/>
    <col min="3" max="3" width="25" style="110" customWidth="1"/>
    <col min="4" max="4" width="19.109375" style="110" customWidth="1"/>
    <col min="5" max="6" width="20.5546875" style="110" customWidth="1"/>
    <col min="7" max="16384" width="11.44140625" style="110"/>
  </cols>
  <sheetData>
    <row r="1" spans="1:6" s="100" customFormat="1" ht="27" customHeight="1">
      <c r="A1" s="22" t="str">
        <f>'Inhaltsverz. u allg Hin.Los2   '!A1</f>
        <v>Vergabe Unterhaltsreinigung</v>
      </c>
      <c r="B1" s="23"/>
      <c r="C1" s="23"/>
      <c r="D1" s="23"/>
      <c r="E1" s="24"/>
      <c r="F1" s="24"/>
    </row>
    <row r="2" spans="1:6" s="100" customFormat="1" ht="13.8">
      <c r="A2" s="219" t="str">
        <f>'Inhaltsverz. u allg Hin.Los2   '!A2</f>
        <v>Anhang Teil C (EXCEL-Teil)</v>
      </c>
      <c r="B2" s="24"/>
      <c r="C2" s="24"/>
      <c r="D2" s="24"/>
      <c r="E2" s="24"/>
      <c r="F2" s="24"/>
    </row>
    <row r="3" spans="1:6" s="100" customFormat="1" ht="26.4">
      <c r="A3" s="277" t="s">
        <v>75</v>
      </c>
      <c r="B3" s="454" t="str">
        <f>'Inhaltsverz. u allg Hin.Los2   '!B3</f>
        <v>Verwalltungsgemeinschaft Kochel am See</v>
      </c>
      <c r="C3" s="455"/>
      <c r="D3" s="456"/>
      <c r="E3" s="283" t="str">
        <f>'Inhaltsverz. u allg Hin.Los2   '!D3</f>
        <v>Vergabenummer/   Aktenzeichen:</v>
      </c>
      <c r="F3" s="234" t="str">
        <f>'Inhaltsverz. u allg Hin.Los2   '!E3</f>
        <v>EU-3-2-cst-26-131</v>
      </c>
    </row>
    <row r="4" spans="1:6" ht="15" customHeight="1">
      <c r="A4" s="423" t="s">
        <v>251</v>
      </c>
      <c r="B4" s="423"/>
      <c r="C4" s="423"/>
      <c r="D4" s="423"/>
      <c r="E4" s="423"/>
      <c r="F4" s="423"/>
    </row>
    <row r="5" spans="1:6">
      <c r="A5" s="113"/>
      <c r="B5" s="113"/>
      <c r="C5" s="113"/>
      <c r="D5" s="113"/>
      <c r="E5" s="113"/>
      <c r="F5" s="150"/>
    </row>
    <row r="6" spans="1:6" ht="97.5" customHeight="1">
      <c r="A6" s="188" t="s">
        <v>20</v>
      </c>
      <c r="B6" s="188" t="s">
        <v>127</v>
      </c>
      <c r="C6" s="435" t="s">
        <v>181</v>
      </c>
      <c r="D6" s="459"/>
      <c r="E6" s="453" t="s">
        <v>444</v>
      </c>
      <c r="F6" s="453"/>
    </row>
    <row r="7" spans="1:6" ht="29.55" customHeight="1">
      <c r="A7" s="335" t="s">
        <v>275</v>
      </c>
      <c r="B7" s="336" t="s">
        <v>281</v>
      </c>
      <c r="C7" s="457" t="s">
        <v>280</v>
      </c>
      <c r="D7" s="458"/>
      <c r="E7" s="449">
        <v>200</v>
      </c>
      <c r="F7" s="450"/>
    </row>
    <row r="8" spans="1:6" ht="34.950000000000003" customHeight="1">
      <c r="A8" s="335" t="s">
        <v>276</v>
      </c>
      <c r="B8" s="336" t="s">
        <v>281</v>
      </c>
      <c r="C8" s="457" t="s">
        <v>283</v>
      </c>
      <c r="D8" s="458"/>
      <c r="E8" s="451"/>
      <c r="F8" s="452"/>
    </row>
    <row r="9" spans="1:6" ht="29.55" customHeight="1">
      <c r="A9" s="335" t="s">
        <v>277</v>
      </c>
      <c r="B9" s="336" t="s">
        <v>282</v>
      </c>
      <c r="C9" s="457" t="s">
        <v>284</v>
      </c>
      <c r="D9" s="458"/>
      <c r="E9" s="449">
        <v>870</v>
      </c>
      <c r="F9" s="450"/>
    </row>
    <row r="10" spans="1:6" ht="34.950000000000003" customHeight="1">
      <c r="A10" s="335" t="s">
        <v>278</v>
      </c>
      <c r="B10" s="336" t="s">
        <v>279</v>
      </c>
      <c r="C10" s="457" t="s">
        <v>284</v>
      </c>
      <c r="D10" s="458"/>
      <c r="E10" s="451"/>
      <c r="F10" s="452"/>
    </row>
  </sheetData>
  <sheetProtection algorithmName="SHA-512" hashValue="epmSB9rDk7GSbdUsodjXFqq52vO8kykWPqB+uQ1toFKcHXYxVic3E9KHwGZQWvlWaAbEX5+fJUvK8AY3OJBVog==" saltValue="3ObUgjLGQ0nxlbwsauAt1A==" spinCount="100000" sheet="1" objects="1" scenarios="1" selectLockedCells="1" selectUnlockedCells="1"/>
  <mergeCells count="10">
    <mergeCell ref="E7:F8"/>
    <mergeCell ref="E9:F10"/>
    <mergeCell ref="A4:F4"/>
    <mergeCell ref="E6:F6"/>
    <mergeCell ref="B3:D3"/>
    <mergeCell ref="C7:D7"/>
    <mergeCell ref="C8:D8"/>
    <mergeCell ref="C6:D6"/>
    <mergeCell ref="C9:D9"/>
    <mergeCell ref="C10:D10"/>
  </mergeCells>
  <pageMargins left="0.70866141732283472" right="0.70866141732283472" top="0.78740157480314965" bottom="0.78740157480314965" header="0.31496062992125984" footer="0.31496062992125984"/>
  <pageSetup paperSize="9" scale="75" orientation="landscape" r:id="rId1"/>
  <headerFooter>
    <oddFooter>&amp;R&amp;"Arial,Standard"&amp;9Seite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6BB2"/>
  </sheetPr>
  <dimension ref="A1:K83"/>
  <sheetViews>
    <sheetView showGridLines="0" view="pageBreakPreview" zoomScaleNormal="100" zoomScaleSheetLayoutView="100" workbookViewId="0">
      <selection activeCell="L8" sqref="L8"/>
    </sheetView>
  </sheetViews>
  <sheetFormatPr baseColWidth="10" defaultColWidth="11.44140625" defaultRowHeight="13.8"/>
  <cols>
    <col min="1" max="1" width="48.5546875" style="187" customWidth="1"/>
    <col min="2" max="2" width="73.5546875" style="187" customWidth="1"/>
    <col min="3" max="3" width="6.77734375" style="187" customWidth="1"/>
    <col min="4" max="4" width="11.21875" style="181" customWidth="1"/>
    <col min="5" max="5" width="11.33203125" style="181" customWidth="1"/>
    <col min="6" max="6" width="10.6640625" style="181" customWidth="1"/>
    <col min="7" max="7" width="11.33203125" style="181" customWidth="1"/>
    <col min="8" max="8" width="11.6640625" style="181" customWidth="1"/>
    <col min="9" max="9" width="10.6640625" style="181" customWidth="1"/>
    <col min="10" max="10" width="11.21875" style="181" customWidth="1"/>
    <col min="11" max="11" width="10.6640625" style="181" customWidth="1"/>
    <col min="12" max="16384" width="11.44140625" style="104"/>
  </cols>
  <sheetData>
    <row r="1" spans="1:11" ht="28.5" customHeight="1">
      <c r="A1" s="15" t="str">
        <f>'Inhaltsverz. u allg Hin.Los2   '!A1</f>
        <v>Vergabe Unterhaltsreinigung</v>
      </c>
      <c r="B1" s="16"/>
      <c r="C1" s="16"/>
      <c r="D1" s="16"/>
      <c r="E1" s="17"/>
      <c r="F1" s="17"/>
      <c r="G1" s="17"/>
      <c r="H1" s="17"/>
      <c r="I1" s="19"/>
      <c r="J1" s="19"/>
      <c r="K1" s="19"/>
    </row>
    <row r="2" spans="1:11">
      <c r="A2" s="220" t="str">
        <f>'Inhaltsverz. u allg Hin.Los2   '!A2</f>
        <v>Anhang Teil C (EXCEL-Teil)</v>
      </c>
      <c r="B2" s="17"/>
      <c r="C2" s="17"/>
      <c r="D2" s="17"/>
      <c r="E2" s="17"/>
      <c r="F2" s="17"/>
      <c r="G2" s="17"/>
      <c r="H2" s="17"/>
      <c r="I2" s="17"/>
      <c r="J2" s="17"/>
      <c r="K2" s="19"/>
    </row>
    <row r="3" spans="1:11">
      <c r="A3" s="195" t="s">
        <v>75</v>
      </c>
      <c r="B3" s="34" t="str">
        <f>'Inhaltsverz. u allg Hin.Los2   '!B3</f>
        <v>Verwalltungsgemeinschaft Kochel am See</v>
      </c>
      <c r="C3" s="465" t="str">
        <f>'Inhaltsverz. u allg Hin.Los2   '!D3</f>
        <v>Vergabenummer/   Aktenzeichen:</v>
      </c>
      <c r="D3" s="466"/>
      <c r="E3" s="466"/>
      <c r="F3" s="466"/>
      <c r="G3" s="466"/>
      <c r="H3" s="466"/>
      <c r="I3" s="466"/>
      <c r="J3" s="460" t="str">
        <f>'Inhaltsverz. u allg Hin.Los2   '!E3</f>
        <v>EU-3-2-cst-26-131</v>
      </c>
      <c r="K3" s="461"/>
    </row>
    <row r="4" spans="1:11" ht="15" customHeight="1">
      <c r="A4" s="462" t="s">
        <v>252</v>
      </c>
      <c r="B4" s="462"/>
      <c r="C4" s="462"/>
      <c r="D4" s="462"/>
      <c r="E4" s="462"/>
      <c r="F4" s="462"/>
      <c r="G4" s="462"/>
      <c r="H4" s="462"/>
      <c r="I4" s="462"/>
      <c r="J4" s="462"/>
      <c r="K4" s="462"/>
    </row>
    <row r="5" spans="1:11" ht="6.6" customHeight="1" thickBot="1">
      <c r="A5" s="182"/>
      <c r="B5" s="182"/>
      <c r="C5" s="182"/>
      <c r="D5" s="182"/>
      <c r="E5" s="182"/>
      <c r="F5" s="182"/>
      <c r="G5" s="182"/>
      <c r="H5" s="182"/>
      <c r="I5" s="182"/>
      <c r="J5" s="182"/>
      <c r="K5" s="119"/>
    </row>
    <row r="6" spans="1:11" s="185" customFormat="1" ht="15.75" customHeight="1" thickBot="1">
      <c r="A6" s="183" t="s">
        <v>20</v>
      </c>
      <c r="B6" s="183" t="s">
        <v>21</v>
      </c>
      <c r="C6" s="184"/>
      <c r="D6" s="463" t="s">
        <v>58</v>
      </c>
      <c r="E6" s="464"/>
      <c r="F6" s="464"/>
      <c r="G6" s="464"/>
      <c r="H6" s="464"/>
      <c r="I6" s="464"/>
      <c r="J6" s="464"/>
      <c r="K6" s="464"/>
    </row>
    <row r="7" spans="1:11" ht="16.350000000000001" customHeight="1" thickBot="1">
      <c r="A7" s="473"/>
      <c r="B7" s="474"/>
      <c r="C7" s="479" t="s">
        <v>133</v>
      </c>
      <c r="D7" s="477" t="s">
        <v>267</v>
      </c>
      <c r="E7" s="469" t="s">
        <v>268</v>
      </c>
      <c r="F7" s="469" t="s">
        <v>269</v>
      </c>
      <c r="G7" s="469" t="s">
        <v>270</v>
      </c>
      <c r="H7" s="469" t="s">
        <v>271</v>
      </c>
      <c r="I7" s="469" t="s">
        <v>272</v>
      </c>
      <c r="J7" s="469" t="s">
        <v>273</v>
      </c>
      <c r="K7" s="469" t="s">
        <v>274</v>
      </c>
    </row>
    <row r="8" spans="1:11" ht="133.5" customHeight="1" thickBot="1">
      <c r="A8" s="475"/>
      <c r="B8" s="476"/>
      <c r="C8" s="480"/>
      <c r="D8" s="478"/>
      <c r="E8" s="470"/>
      <c r="F8" s="470"/>
      <c r="G8" s="470"/>
      <c r="H8" s="470"/>
      <c r="I8" s="470"/>
      <c r="J8" s="470"/>
      <c r="K8" s="470"/>
    </row>
    <row r="9" spans="1:11" ht="14.4" thickBot="1">
      <c r="A9" s="209" t="s">
        <v>22</v>
      </c>
      <c r="B9" s="218"/>
      <c r="C9" s="214"/>
      <c r="D9" s="210"/>
      <c r="E9" s="210"/>
      <c r="F9" s="210"/>
      <c r="G9" s="210"/>
      <c r="H9" s="210"/>
      <c r="I9" s="210"/>
      <c r="J9" s="210"/>
      <c r="K9" s="186"/>
    </row>
    <row r="10" spans="1:11" ht="45.6">
      <c r="A10" s="250" t="s">
        <v>285</v>
      </c>
      <c r="B10" s="251" t="s">
        <v>286</v>
      </c>
      <c r="C10" s="270">
        <v>8</v>
      </c>
      <c r="D10" s="252" t="s">
        <v>287</v>
      </c>
      <c r="E10" s="252" t="s">
        <v>287</v>
      </c>
      <c r="F10" s="252" t="s">
        <v>287</v>
      </c>
      <c r="G10" s="252" t="s">
        <v>288</v>
      </c>
      <c r="H10" s="252" t="s">
        <v>287</v>
      </c>
      <c r="I10" s="252" t="s">
        <v>287</v>
      </c>
      <c r="J10" s="252" t="s">
        <v>287</v>
      </c>
      <c r="K10" s="252" t="s">
        <v>287</v>
      </c>
    </row>
    <row r="11" spans="1:11">
      <c r="A11" s="253" t="s">
        <v>289</v>
      </c>
      <c r="B11" s="254" t="s">
        <v>290</v>
      </c>
      <c r="C11" s="271">
        <v>8</v>
      </c>
      <c r="D11" s="237" t="s">
        <v>288</v>
      </c>
      <c r="E11" s="237" t="s">
        <v>288</v>
      </c>
      <c r="F11" s="237" t="s">
        <v>288</v>
      </c>
      <c r="G11" s="237" t="s">
        <v>287</v>
      </c>
      <c r="H11" s="237" t="s">
        <v>288</v>
      </c>
      <c r="I11" s="252" t="s">
        <v>288</v>
      </c>
      <c r="J11" s="237" t="s">
        <v>288</v>
      </c>
      <c r="K11" s="237" t="s">
        <v>288</v>
      </c>
    </row>
    <row r="12" spans="1:11">
      <c r="A12" s="253" t="s">
        <v>289</v>
      </c>
      <c r="B12" s="254" t="s">
        <v>291</v>
      </c>
      <c r="C12" s="271">
        <v>8</v>
      </c>
      <c r="D12" s="237" t="s">
        <v>288</v>
      </c>
      <c r="E12" s="237" t="s">
        <v>288</v>
      </c>
      <c r="F12" s="237" t="s">
        <v>288</v>
      </c>
      <c r="G12" s="237" t="s">
        <v>292</v>
      </c>
      <c r="H12" s="237" t="s">
        <v>288</v>
      </c>
      <c r="I12" s="252" t="s">
        <v>288</v>
      </c>
      <c r="J12" s="237" t="s">
        <v>288</v>
      </c>
      <c r="K12" s="237" t="s">
        <v>288</v>
      </c>
    </row>
    <row r="13" spans="1:11">
      <c r="A13" s="253" t="s">
        <v>293</v>
      </c>
      <c r="B13" s="254" t="s">
        <v>294</v>
      </c>
      <c r="C13" s="271">
        <v>8</v>
      </c>
      <c r="D13" s="237" t="s">
        <v>288</v>
      </c>
      <c r="E13" s="237" t="s">
        <v>288</v>
      </c>
      <c r="F13" s="237" t="s">
        <v>292</v>
      </c>
      <c r="G13" s="237" t="s">
        <v>288</v>
      </c>
      <c r="H13" s="237" t="s">
        <v>288</v>
      </c>
      <c r="I13" s="237" t="s">
        <v>288</v>
      </c>
      <c r="J13" s="237" t="s">
        <v>288</v>
      </c>
      <c r="K13" s="237" t="s">
        <v>288</v>
      </c>
    </row>
    <row r="14" spans="1:11">
      <c r="A14" s="253" t="s">
        <v>295</v>
      </c>
      <c r="B14" s="254" t="s">
        <v>296</v>
      </c>
      <c r="C14" s="271">
        <v>8</v>
      </c>
      <c r="D14" s="237" t="s">
        <v>297</v>
      </c>
      <c r="E14" s="237" t="s">
        <v>288</v>
      </c>
      <c r="F14" s="237" t="s">
        <v>288</v>
      </c>
      <c r="G14" s="237" t="s">
        <v>288</v>
      </c>
      <c r="H14" s="237" t="s">
        <v>288</v>
      </c>
      <c r="I14" s="252" t="s">
        <v>288</v>
      </c>
      <c r="J14" s="237" t="s">
        <v>288</v>
      </c>
      <c r="K14" s="337" t="s">
        <v>288</v>
      </c>
    </row>
    <row r="15" spans="1:11">
      <c r="A15" s="256" t="s">
        <v>298</v>
      </c>
      <c r="B15" s="254" t="s">
        <v>299</v>
      </c>
      <c r="C15" s="271">
        <v>8</v>
      </c>
      <c r="D15" s="237" t="s">
        <v>300</v>
      </c>
      <c r="E15" s="237" t="s">
        <v>300</v>
      </c>
      <c r="F15" s="237" t="s">
        <v>300</v>
      </c>
      <c r="G15" s="237" t="s">
        <v>300</v>
      </c>
      <c r="H15" s="237" t="s">
        <v>300</v>
      </c>
      <c r="I15" s="252" t="s">
        <v>287</v>
      </c>
      <c r="J15" s="237" t="s">
        <v>300</v>
      </c>
      <c r="K15" s="237" t="s">
        <v>288</v>
      </c>
    </row>
    <row r="16" spans="1:11" ht="34.200000000000003">
      <c r="A16" s="253" t="s">
        <v>301</v>
      </c>
      <c r="B16" s="254" t="s">
        <v>302</v>
      </c>
      <c r="C16" s="271">
        <v>8</v>
      </c>
      <c r="D16" s="237" t="s">
        <v>288</v>
      </c>
      <c r="E16" s="237" t="s">
        <v>288</v>
      </c>
      <c r="F16" s="237" t="s">
        <v>288</v>
      </c>
      <c r="G16" s="237" t="s">
        <v>288</v>
      </c>
      <c r="H16" s="237" t="s">
        <v>288</v>
      </c>
      <c r="I16" s="252" t="s">
        <v>288</v>
      </c>
      <c r="J16" s="237" t="s">
        <v>288</v>
      </c>
      <c r="K16" s="237" t="s">
        <v>288</v>
      </c>
    </row>
    <row r="17" spans="1:11">
      <c r="A17" s="253" t="s">
        <v>303</v>
      </c>
      <c r="B17" s="257" t="s">
        <v>299</v>
      </c>
      <c r="C17" s="271">
        <v>8</v>
      </c>
      <c r="D17" s="237" t="s">
        <v>304</v>
      </c>
      <c r="E17" s="255" t="s">
        <v>288</v>
      </c>
      <c r="F17" s="237" t="s">
        <v>304</v>
      </c>
      <c r="G17" s="237" t="s">
        <v>304</v>
      </c>
      <c r="H17" s="237" t="s">
        <v>304</v>
      </c>
      <c r="I17" s="252" t="s">
        <v>305</v>
      </c>
      <c r="J17" s="255" t="s">
        <v>288</v>
      </c>
      <c r="K17" s="237" t="s">
        <v>288</v>
      </c>
    </row>
    <row r="18" spans="1:11" ht="31.5" customHeight="1">
      <c r="A18" s="253" t="s">
        <v>306</v>
      </c>
      <c r="B18" s="254" t="s">
        <v>307</v>
      </c>
      <c r="C18" s="271">
        <v>8</v>
      </c>
      <c r="D18" s="237" t="s">
        <v>308</v>
      </c>
      <c r="E18" s="237" t="s">
        <v>309</v>
      </c>
      <c r="F18" s="237" t="s">
        <v>308</v>
      </c>
      <c r="G18" s="237" t="s">
        <v>308</v>
      </c>
      <c r="H18" s="237" t="s">
        <v>308</v>
      </c>
      <c r="I18" s="252" t="s">
        <v>305</v>
      </c>
      <c r="J18" s="237" t="s">
        <v>309</v>
      </c>
      <c r="K18" s="237" t="s">
        <v>288</v>
      </c>
    </row>
    <row r="19" spans="1:11" ht="34.200000000000003">
      <c r="A19" s="253" t="s">
        <v>310</v>
      </c>
      <c r="B19" s="257" t="s">
        <v>299</v>
      </c>
      <c r="C19" s="271">
        <v>8</v>
      </c>
      <c r="D19" s="237" t="s">
        <v>308</v>
      </c>
      <c r="E19" s="237" t="s">
        <v>304</v>
      </c>
      <c r="F19" s="237" t="s">
        <v>304</v>
      </c>
      <c r="G19" s="237" t="s">
        <v>287</v>
      </c>
      <c r="H19" s="237" t="s">
        <v>304</v>
      </c>
      <c r="I19" s="252" t="s">
        <v>288</v>
      </c>
      <c r="J19" s="237" t="s">
        <v>304</v>
      </c>
      <c r="K19" s="237" t="s">
        <v>288</v>
      </c>
    </row>
    <row r="20" spans="1:11" ht="22.8">
      <c r="A20" s="253" t="s">
        <v>311</v>
      </c>
      <c r="B20" s="254" t="s">
        <v>312</v>
      </c>
      <c r="C20" s="271">
        <v>10</v>
      </c>
      <c r="D20" s="237" t="s">
        <v>287</v>
      </c>
      <c r="E20" s="255" t="s">
        <v>288</v>
      </c>
      <c r="F20" s="237" t="s">
        <v>288</v>
      </c>
      <c r="G20" s="237" t="s">
        <v>288</v>
      </c>
      <c r="H20" s="237" t="s">
        <v>287</v>
      </c>
      <c r="I20" s="252" t="s">
        <v>288</v>
      </c>
      <c r="J20" s="255" t="s">
        <v>288</v>
      </c>
      <c r="K20" s="237" t="s">
        <v>288</v>
      </c>
    </row>
    <row r="21" spans="1:11">
      <c r="A21" s="256" t="s">
        <v>313</v>
      </c>
      <c r="B21" s="254" t="s">
        <v>314</v>
      </c>
      <c r="C21" s="271">
        <v>8</v>
      </c>
      <c r="D21" s="255" t="s">
        <v>288</v>
      </c>
      <c r="E21" s="255" t="s">
        <v>288</v>
      </c>
      <c r="F21" s="255" t="s">
        <v>288</v>
      </c>
      <c r="G21" s="255" t="s">
        <v>288</v>
      </c>
      <c r="H21" s="255" t="s">
        <v>300</v>
      </c>
      <c r="I21" s="252" t="s">
        <v>288</v>
      </c>
      <c r="J21" s="255" t="s">
        <v>288</v>
      </c>
      <c r="K21" s="237" t="s">
        <v>288</v>
      </c>
    </row>
    <row r="22" spans="1:11">
      <c r="A22" s="256" t="s">
        <v>315</v>
      </c>
      <c r="B22" s="254" t="s">
        <v>316</v>
      </c>
      <c r="C22" s="271">
        <v>8</v>
      </c>
      <c r="D22" s="255" t="s">
        <v>288</v>
      </c>
      <c r="E22" s="237" t="s">
        <v>288</v>
      </c>
      <c r="F22" s="255" t="s">
        <v>288</v>
      </c>
      <c r="G22" s="237" t="s">
        <v>288</v>
      </c>
      <c r="H22" s="237" t="s">
        <v>288</v>
      </c>
      <c r="I22" s="252" t="s">
        <v>288</v>
      </c>
      <c r="J22" s="237" t="s">
        <v>288</v>
      </c>
      <c r="K22" s="237" t="s">
        <v>288</v>
      </c>
    </row>
    <row r="23" spans="1:11">
      <c r="A23" s="253" t="s">
        <v>317</v>
      </c>
      <c r="B23" s="254" t="s">
        <v>318</v>
      </c>
      <c r="C23" s="271">
        <v>10</v>
      </c>
      <c r="D23" s="237" t="s">
        <v>288</v>
      </c>
      <c r="E23" s="237" t="s">
        <v>288</v>
      </c>
      <c r="F23" s="237" t="s">
        <v>287</v>
      </c>
      <c r="G23" s="237" t="s">
        <v>288</v>
      </c>
      <c r="H23" s="237" t="s">
        <v>288</v>
      </c>
      <c r="I23" s="252" t="s">
        <v>288</v>
      </c>
      <c r="J23" s="237" t="s">
        <v>288</v>
      </c>
      <c r="K23" s="237" t="s">
        <v>288</v>
      </c>
    </row>
    <row r="24" spans="1:11">
      <c r="A24" s="253" t="s">
        <v>319</v>
      </c>
      <c r="B24" s="254" t="s">
        <v>320</v>
      </c>
      <c r="C24" s="271">
        <v>10</v>
      </c>
      <c r="D24" s="237" t="s">
        <v>288</v>
      </c>
      <c r="E24" s="237" t="s">
        <v>288</v>
      </c>
      <c r="F24" s="237" t="s">
        <v>292</v>
      </c>
      <c r="G24" s="237" t="s">
        <v>288</v>
      </c>
      <c r="H24" s="237" t="s">
        <v>288</v>
      </c>
      <c r="I24" s="237" t="s">
        <v>288</v>
      </c>
      <c r="J24" s="237" t="s">
        <v>288</v>
      </c>
      <c r="K24" s="237" t="s">
        <v>288</v>
      </c>
    </row>
    <row r="25" spans="1:11">
      <c r="A25" s="253" t="s">
        <v>321</v>
      </c>
      <c r="B25" s="254" t="s">
        <v>322</v>
      </c>
      <c r="C25" s="338">
        <v>10</v>
      </c>
      <c r="D25" s="237" t="s">
        <v>288</v>
      </c>
      <c r="E25" s="237" t="s">
        <v>287</v>
      </c>
      <c r="F25" s="237" t="s">
        <v>288</v>
      </c>
      <c r="G25" s="237" t="s">
        <v>288</v>
      </c>
      <c r="H25" s="237" t="s">
        <v>288</v>
      </c>
      <c r="I25" s="237" t="s">
        <v>288</v>
      </c>
      <c r="J25" s="237" t="s">
        <v>288</v>
      </c>
      <c r="K25" s="237" t="s">
        <v>288</v>
      </c>
    </row>
    <row r="26" spans="1:11" ht="22.8">
      <c r="A26" s="253" t="s">
        <v>323</v>
      </c>
      <c r="B26" s="258" t="s">
        <v>324</v>
      </c>
      <c r="C26" s="271">
        <v>8</v>
      </c>
      <c r="D26" s="237" t="s">
        <v>287</v>
      </c>
      <c r="E26" s="237" t="s">
        <v>288</v>
      </c>
      <c r="F26" s="237" t="s">
        <v>288</v>
      </c>
      <c r="G26" s="237" t="s">
        <v>288</v>
      </c>
      <c r="H26" s="237" t="s">
        <v>288</v>
      </c>
      <c r="I26" s="252" t="s">
        <v>287</v>
      </c>
      <c r="J26" s="237" t="s">
        <v>288</v>
      </c>
      <c r="K26" s="237" t="s">
        <v>288</v>
      </c>
    </row>
    <row r="27" spans="1:11">
      <c r="A27" s="262" t="s">
        <v>325</v>
      </c>
      <c r="B27" s="254" t="s">
        <v>326</v>
      </c>
      <c r="C27" s="272">
        <v>8</v>
      </c>
      <c r="D27" s="237" t="s">
        <v>300</v>
      </c>
      <c r="E27" s="237" t="s">
        <v>287</v>
      </c>
      <c r="F27" s="237" t="s">
        <v>300</v>
      </c>
      <c r="G27" s="237" t="s">
        <v>288</v>
      </c>
      <c r="H27" s="237" t="s">
        <v>287</v>
      </c>
      <c r="I27" s="252" t="s">
        <v>288</v>
      </c>
      <c r="J27" s="237" t="s">
        <v>288</v>
      </c>
      <c r="K27" s="237" t="s">
        <v>288</v>
      </c>
    </row>
    <row r="28" spans="1:11" ht="22.8">
      <c r="A28" s="259" t="s">
        <v>327</v>
      </c>
      <c r="B28" s="254" t="s">
        <v>328</v>
      </c>
      <c r="C28" s="271">
        <v>8</v>
      </c>
      <c r="D28" s="237" t="s">
        <v>300</v>
      </c>
      <c r="E28" s="237" t="s">
        <v>287</v>
      </c>
      <c r="F28" s="237" t="s">
        <v>287</v>
      </c>
      <c r="G28" s="237" t="s">
        <v>288</v>
      </c>
      <c r="H28" s="237" t="s">
        <v>287</v>
      </c>
      <c r="I28" s="237" t="s">
        <v>288</v>
      </c>
      <c r="J28" s="237" t="s">
        <v>288</v>
      </c>
      <c r="K28" s="237" t="s">
        <v>288</v>
      </c>
    </row>
    <row r="29" spans="1:11" ht="22.8">
      <c r="A29" s="259" t="s">
        <v>327</v>
      </c>
      <c r="B29" s="254" t="s">
        <v>329</v>
      </c>
      <c r="C29" s="271">
        <v>8</v>
      </c>
      <c r="D29" s="237" t="s">
        <v>330</v>
      </c>
      <c r="E29" s="237" t="s">
        <v>330</v>
      </c>
      <c r="F29" s="237" t="s">
        <v>330</v>
      </c>
      <c r="G29" s="237" t="s">
        <v>288</v>
      </c>
      <c r="H29" s="237" t="s">
        <v>330</v>
      </c>
      <c r="I29" s="252" t="s">
        <v>305</v>
      </c>
      <c r="J29" s="237" t="s">
        <v>288</v>
      </c>
      <c r="K29" s="237" t="s">
        <v>288</v>
      </c>
    </row>
    <row r="30" spans="1:11" ht="22.8">
      <c r="A30" s="259" t="s">
        <v>331</v>
      </c>
      <c r="B30" s="260" t="s">
        <v>332</v>
      </c>
      <c r="C30" s="272">
        <v>8</v>
      </c>
      <c r="D30" s="237" t="s">
        <v>300</v>
      </c>
      <c r="E30" s="237" t="s">
        <v>287</v>
      </c>
      <c r="F30" s="237" t="s">
        <v>287</v>
      </c>
      <c r="G30" s="237" t="s">
        <v>288</v>
      </c>
      <c r="H30" s="237" t="s">
        <v>287</v>
      </c>
      <c r="I30" s="252" t="s">
        <v>288</v>
      </c>
      <c r="J30" s="237" t="s">
        <v>288</v>
      </c>
      <c r="K30" s="237" t="s">
        <v>287</v>
      </c>
    </row>
    <row r="31" spans="1:11" ht="22.8">
      <c r="A31" s="259" t="s">
        <v>331</v>
      </c>
      <c r="B31" s="254" t="s">
        <v>333</v>
      </c>
      <c r="C31" s="271">
        <v>8</v>
      </c>
      <c r="D31" s="237" t="s">
        <v>334</v>
      </c>
      <c r="E31" s="237" t="s">
        <v>334</v>
      </c>
      <c r="F31" s="237" t="s">
        <v>334</v>
      </c>
      <c r="G31" s="237" t="s">
        <v>288</v>
      </c>
      <c r="H31" s="237" t="s">
        <v>334</v>
      </c>
      <c r="I31" s="252" t="s">
        <v>305</v>
      </c>
      <c r="J31" s="237" t="s">
        <v>288</v>
      </c>
      <c r="K31" s="237" t="s">
        <v>334</v>
      </c>
    </row>
    <row r="32" spans="1:11">
      <c r="A32" s="256" t="s">
        <v>335</v>
      </c>
      <c r="B32" s="260" t="s">
        <v>336</v>
      </c>
      <c r="C32" s="271">
        <v>8</v>
      </c>
      <c r="D32" s="237" t="s">
        <v>287</v>
      </c>
      <c r="E32" s="237" t="s">
        <v>288</v>
      </c>
      <c r="F32" s="237" t="s">
        <v>288</v>
      </c>
      <c r="G32" s="237" t="s">
        <v>288</v>
      </c>
      <c r="H32" s="237" t="s">
        <v>288</v>
      </c>
      <c r="I32" s="252" t="s">
        <v>288</v>
      </c>
      <c r="J32" s="237" t="s">
        <v>288</v>
      </c>
      <c r="K32" s="237" t="s">
        <v>288</v>
      </c>
    </row>
    <row r="33" spans="1:11">
      <c r="A33" s="256" t="s">
        <v>335</v>
      </c>
      <c r="B33" s="254" t="s">
        <v>326</v>
      </c>
      <c r="C33" s="271">
        <v>8</v>
      </c>
      <c r="D33" s="237" t="s">
        <v>330</v>
      </c>
      <c r="E33" s="237" t="s">
        <v>288</v>
      </c>
      <c r="F33" s="237" t="s">
        <v>288</v>
      </c>
      <c r="G33" s="237" t="s">
        <v>288</v>
      </c>
      <c r="H33" s="255" t="s">
        <v>288</v>
      </c>
      <c r="I33" s="252" t="s">
        <v>288</v>
      </c>
      <c r="J33" s="237" t="s">
        <v>288</v>
      </c>
      <c r="K33" s="237" t="s">
        <v>288</v>
      </c>
    </row>
    <row r="34" spans="1:11">
      <c r="A34" s="258" t="s">
        <v>337</v>
      </c>
      <c r="B34" s="260" t="s">
        <v>338</v>
      </c>
      <c r="C34" s="271">
        <v>8</v>
      </c>
      <c r="D34" s="237" t="s">
        <v>300</v>
      </c>
      <c r="E34" s="237" t="s">
        <v>288</v>
      </c>
      <c r="F34" s="237" t="s">
        <v>288</v>
      </c>
      <c r="G34" s="237" t="s">
        <v>288</v>
      </c>
      <c r="H34" s="237" t="s">
        <v>288</v>
      </c>
      <c r="I34" s="252" t="s">
        <v>288</v>
      </c>
      <c r="J34" s="237" t="s">
        <v>288</v>
      </c>
      <c r="K34" s="237" t="s">
        <v>288</v>
      </c>
    </row>
    <row r="35" spans="1:11">
      <c r="A35" s="258" t="s">
        <v>337</v>
      </c>
      <c r="B35" s="254" t="s">
        <v>339</v>
      </c>
      <c r="C35" s="271">
        <v>8</v>
      </c>
      <c r="D35" s="237" t="s">
        <v>334</v>
      </c>
      <c r="E35" s="237" t="s">
        <v>288</v>
      </c>
      <c r="F35" s="237" t="s">
        <v>288</v>
      </c>
      <c r="G35" s="237" t="s">
        <v>288</v>
      </c>
      <c r="H35" s="237" t="s">
        <v>288</v>
      </c>
      <c r="I35" s="237" t="s">
        <v>288</v>
      </c>
      <c r="J35" s="237" t="s">
        <v>288</v>
      </c>
      <c r="K35" s="237" t="s">
        <v>288</v>
      </c>
    </row>
    <row r="36" spans="1:11">
      <c r="A36" s="253" t="s">
        <v>340</v>
      </c>
      <c r="B36" s="254" t="s">
        <v>341</v>
      </c>
      <c r="C36" s="271">
        <v>8</v>
      </c>
      <c r="D36" s="237" t="s">
        <v>287</v>
      </c>
      <c r="E36" s="237" t="s">
        <v>287</v>
      </c>
      <c r="F36" s="237" t="s">
        <v>287</v>
      </c>
      <c r="G36" s="237" t="s">
        <v>287</v>
      </c>
      <c r="H36" s="237" t="s">
        <v>287</v>
      </c>
      <c r="I36" s="237" t="s">
        <v>287</v>
      </c>
      <c r="J36" s="237" t="s">
        <v>287</v>
      </c>
      <c r="K36" s="237" t="s">
        <v>287</v>
      </c>
    </row>
    <row r="37" spans="1:11">
      <c r="A37" s="253" t="s">
        <v>342</v>
      </c>
      <c r="B37" s="254" t="s">
        <v>343</v>
      </c>
      <c r="C37" s="271">
        <v>8</v>
      </c>
      <c r="D37" s="237" t="s">
        <v>330</v>
      </c>
      <c r="E37" s="237" t="s">
        <v>288</v>
      </c>
      <c r="F37" s="237" t="s">
        <v>288</v>
      </c>
      <c r="G37" s="237" t="s">
        <v>288</v>
      </c>
      <c r="H37" s="237" t="s">
        <v>288</v>
      </c>
      <c r="I37" s="252" t="s">
        <v>288</v>
      </c>
      <c r="J37" s="237" t="s">
        <v>288</v>
      </c>
      <c r="K37" s="237" t="s">
        <v>288</v>
      </c>
    </row>
    <row r="38" spans="1:11">
      <c r="A38" s="253" t="s">
        <v>344</v>
      </c>
      <c r="B38" s="254" t="s">
        <v>339</v>
      </c>
      <c r="C38" s="271">
        <v>8</v>
      </c>
      <c r="D38" s="237" t="s">
        <v>288</v>
      </c>
      <c r="E38" s="237" t="s">
        <v>288</v>
      </c>
      <c r="F38" s="237" t="s">
        <v>288</v>
      </c>
      <c r="G38" s="237" t="s">
        <v>287</v>
      </c>
      <c r="H38" s="237" t="s">
        <v>287</v>
      </c>
      <c r="I38" s="252" t="s">
        <v>288</v>
      </c>
      <c r="J38" s="237" t="s">
        <v>288</v>
      </c>
      <c r="K38" s="237" t="s">
        <v>288</v>
      </c>
    </row>
    <row r="39" spans="1:11">
      <c r="A39" s="339" t="s">
        <v>345</v>
      </c>
      <c r="B39" s="254" t="s">
        <v>343</v>
      </c>
      <c r="C39" s="271">
        <v>8</v>
      </c>
      <c r="D39" s="237" t="s">
        <v>287</v>
      </c>
      <c r="E39" s="237" t="s">
        <v>288</v>
      </c>
      <c r="F39" s="237" t="s">
        <v>288</v>
      </c>
      <c r="G39" s="237" t="s">
        <v>288</v>
      </c>
      <c r="H39" s="237" t="s">
        <v>288</v>
      </c>
      <c r="I39" s="237" t="s">
        <v>288</v>
      </c>
      <c r="J39" s="237" t="s">
        <v>288</v>
      </c>
      <c r="K39" s="237" t="s">
        <v>288</v>
      </c>
    </row>
    <row r="40" spans="1:11">
      <c r="A40" s="261" t="s">
        <v>346</v>
      </c>
      <c r="B40" s="260" t="s">
        <v>336</v>
      </c>
      <c r="C40" s="271">
        <v>8</v>
      </c>
      <c r="D40" s="237" t="s">
        <v>287</v>
      </c>
      <c r="E40" s="237" t="s">
        <v>287</v>
      </c>
      <c r="F40" s="237" t="s">
        <v>287</v>
      </c>
      <c r="G40" s="237" t="s">
        <v>288</v>
      </c>
      <c r="H40" s="237" t="s">
        <v>287</v>
      </c>
      <c r="I40" s="252" t="s">
        <v>288</v>
      </c>
      <c r="J40" s="237" t="s">
        <v>288</v>
      </c>
      <c r="K40" s="237" t="s">
        <v>288</v>
      </c>
    </row>
    <row r="41" spans="1:11">
      <c r="A41" s="261" t="s">
        <v>346</v>
      </c>
      <c r="B41" s="254" t="s">
        <v>347</v>
      </c>
      <c r="C41" s="271">
        <v>8</v>
      </c>
      <c r="D41" s="237" t="s">
        <v>330</v>
      </c>
      <c r="E41" s="237" t="s">
        <v>330</v>
      </c>
      <c r="F41" s="237" t="s">
        <v>330</v>
      </c>
      <c r="G41" s="237" t="s">
        <v>288</v>
      </c>
      <c r="H41" s="237" t="s">
        <v>330</v>
      </c>
      <c r="I41" s="252" t="s">
        <v>305</v>
      </c>
      <c r="J41" s="237" t="s">
        <v>288</v>
      </c>
      <c r="K41" s="237" t="s">
        <v>288</v>
      </c>
    </row>
    <row r="42" spans="1:11" ht="22.8">
      <c r="A42" s="340" t="s">
        <v>348</v>
      </c>
      <c r="B42" s="260" t="s">
        <v>349</v>
      </c>
      <c r="C42" s="271">
        <v>8</v>
      </c>
      <c r="D42" s="255" t="s">
        <v>288</v>
      </c>
      <c r="E42" s="255" t="s">
        <v>288</v>
      </c>
      <c r="F42" s="255" t="s">
        <v>288</v>
      </c>
      <c r="G42" s="237" t="s">
        <v>288</v>
      </c>
      <c r="H42" s="237" t="s">
        <v>330</v>
      </c>
      <c r="I42" s="255" t="s">
        <v>288</v>
      </c>
      <c r="J42" s="255" t="s">
        <v>288</v>
      </c>
      <c r="K42" s="237" t="s">
        <v>288</v>
      </c>
    </row>
    <row r="43" spans="1:11">
      <c r="A43" s="254" t="s">
        <v>350</v>
      </c>
      <c r="B43" s="260" t="s">
        <v>351</v>
      </c>
      <c r="C43" s="271">
        <v>8</v>
      </c>
      <c r="D43" s="237" t="s">
        <v>300</v>
      </c>
      <c r="E43" s="255" t="s">
        <v>288</v>
      </c>
      <c r="F43" s="237" t="s">
        <v>300</v>
      </c>
      <c r="G43" s="255" t="s">
        <v>288</v>
      </c>
      <c r="H43" s="255" t="s">
        <v>300</v>
      </c>
      <c r="I43" s="255" t="s">
        <v>288</v>
      </c>
      <c r="J43" s="255" t="s">
        <v>288</v>
      </c>
      <c r="K43" s="237" t="s">
        <v>288</v>
      </c>
    </row>
    <row r="44" spans="1:11">
      <c r="A44" s="262" t="s">
        <v>352</v>
      </c>
      <c r="B44" s="260" t="s">
        <v>353</v>
      </c>
      <c r="C44" s="272">
        <v>8</v>
      </c>
      <c r="D44" s="237" t="s">
        <v>288</v>
      </c>
      <c r="E44" s="237" t="s">
        <v>288</v>
      </c>
      <c r="F44" s="237" t="s">
        <v>288</v>
      </c>
      <c r="G44" s="237" t="s">
        <v>300</v>
      </c>
      <c r="H44" s="237" t="s">
        <v>288</v>
      </c>
      <c r="I44" s="252" t="s">
        <v>288</v>
      </c>
      <c r="J44" s="237" t="s">
        <v>288</v>
      </c>
      <c r="K44" s="237" t="s">
        <v>288</v>
      </c>
    </row>
    <row r="45" spans="1:11">
      <c r="A45" s="262" t="s">
        <v>352</v>
      </c>
      <c r="B45" s="257" t="s">
        <v>339</v>
      </c>
      <c r="C45" s="271">
        <v>8</v>
      </c>
      <c r="D45" s="237" t="s">
        <v>288</v>
      </c>
      <c r="E45" s="237" t="s">
        <v>288</v>
      </c>
      <c r="F45" s="237" t="s">
        <v>288</v>
      </c>
      <c r="G45" s="237" t="s">
        <v>334</v>
      </c>
      <c r="H45" s="237" t="s">
        <v>288</v>
      </c>
      <c r="I45" s="252" t="s">
        <v>288</v>
      </c>
      <c r="J45" s="237" t="s">
        <v>288</v>
      </c>
      <c r="K45" s="237" t="s">
        <v>288</v>
      </c>
    </row>
    <row r="46" spans="1:11" ht="22.8">
      <c r="A46" s="262" t="s">
        <v>354</v>
      </c>
      <c r="B46" s="260" t="s">
        <v>355</v>
      </c>
      <c r="C46" s="272">
        <v>8</v>
      </c>
      <c r="D46" s="237" t="s">
        <v>287</v>
      </c>
      <c r="E46" s="237" t="s">
        <v>287</v>
      </c>
      <c r="F46" s="237" t="s">
        <v>287</v>
      </c>
      <c r="G46" s="237" t="s">
        <v>287</v>
      </c>
      <c r="H46" s="237" t="s">
        <v>287</v>
      </c>
      <c r="I46" s="252" t="s">
        <v>287</v>
      </c>
      <c r="J46" s="237" t="s">
        <v>287</v>
      </c>
      <c r="K46" s="237" t="s">
        <v>287</v>
      </c>
    </row>
    <row r="47" spans="1:11" ht="22.8">
      <c r="A47" s="262" t="s">
        <v>354</v>
      </c>
      <c r="B47" s="254" t="s">
        <v>356</v>
      </c>
      <c r="C47" s="271">
        <v>8</v>
      </c>
      <c r="D47" s="237" t="s">
        <v>334</v>
      </c>
      <c r="E47" s="237" t="s">
        <v>334</v>
      </c>
      <c r="F47" s="237" t="s">
        <v>334</v>
      </c>
      <c r="G47" s="237" t="s">
        <v>334</v>
      </c>
      <c r="H47" s="237" t="s">
        <v>334</v>
      </c>
      <c r="I47" s="237" t="s">
        <v>334</v>
      </c>
      <c r="J47" s="237" t="s">
        <v>334</v>
      </c>
      <c r="K47" s="237" t="s">
        <v>334</v>
      </c>
    </row>
    <row r="48" spans="1:11">
      <c r="A48" s="253" t="s">
        <v>357</v>
      </c>
      <c r="B48" s="254" t="s">
        <v>307</v>
      </c>
      <c r="C48" s="271">
        <v>8</v>
      </c>
      <c r="D48" s="237" t="s">
        <v>330</v>
      </c>
      <c r="E48" s="237" t="s">
        <v>330</v>
      </c>
      <c r="F48" s="237" t="s">
        <v>330</v>
      </c>
      <c r="G48" s="237" t="s">
        <v>288</v>
      </c>
      <c r="H48" s="237" t="s">
        <v>330</v>
      </c>
      <c r="I48" s="252" t="s">
        <v>305</v>
      </c>
      <c r="J48" s="237" t="s">
        <v>330</v>
      </c>
      <c r="K48" s="237" t="s">
        <v>288</v>
      </c>
    </row>
    <row r="49" spans="1:11" ht="15.75" customHeight="1" thickBot="1">
      <c r="A49" s="263" t="s">
        <v>358</v>
      </c>
      <c r="B49" s="254" t="s">
        <v>343</v>
      </c>
      <c r="C49" s="272">
        <v>8</v>
      </c>
      <c r="D49" s="264" t="s">
        <v>287</v>
      </c>
      <c r="E49" s="264" t="s">
        <v>287</v>
      </c>
      <c r="F49" s="264" t="s">
        <v>287</v>
      </c>
      <c r="G49" s="264" t="s">
        <v>287</v>
      </c>
      <c r="H49" s="264" t="s">
        <v>287</v>
      </c>
      <c r="I49" s="264" t="s">
        <v>287</v>
      </c>
      <c r="J49" s="264" t="s">
        <v>287</v>
      </c>
      <c r="K49" s="237" t="s">
        <v>288</v>
      </c>
    </row>
    <row r="50" spans="1:11" ht="14.4" thickBot="1">
      <c r="A50" s="209" t="s">
        <v>59</v>
      </c>
      <c r="B50" s="211"/>
      <c r="C50" s="212"/>
      <c r="D50" s="213"/>
      <c r="E50" s="213"/>
      <c r="F50" s="213"/>
      <c r="G50" s="213"/>
      <c r="H50" s="213"/>
      <c r="I50" s="213"/>
      <c r="J50" s="213"/>
      <c r="K50" s="213"/>
    </row>
    <row r="51" spans="1:11" ht="14.25" customHeight="1">
      <c r="A51" s="250" t="s">
        <v>359</v>
      </c>
      <c r="B51" s="265" t="s">
        <v>360</v>
      </c>
      <c r="C51" s="271">
        <v>12</v>
      </c>
      <c r="D51" s="252" t="s">
        <v>287</v>
      </c>
      <c r="E51" s="252" t="s">
        <v>287</v>
      </c>
      <c r="F51" s="252" t="s">
        <v>287</v>
      </c>
      <c r="G51" s="252" t="s">
        <v>288</v>
      </c>
      <c r="H51" s="252" t="s">
        <v>288</v>
      </c>
      <c r="I51" s="252" t="s">
        <v>288</v>
      </c>
      <c r="J51" s="252" t="s">
        <v>287</v>
      </c>
      <c r="K51" s="237" t="s">
        <v>288</v>
      </c>
    </row>
    <row r="52" spans="1:11">
      <c r="A52" s="253" t="s">
        <v>361</v>
      </c>
      <c r="B52" s="257" t="s">
        <v>362</v>
      </c>
      <c r="C52" s="271">
        <v>12</v>
      </c>
      <c r="D52" s="255" t="s">
        <v>288</v>
      </c>
      <c r="E52" s="237" t="s">
        <v>287</v>
      </c>
      <c r="F52" s="255" t="s">
        <v>288</v>
      </c>
      <c r="G52" s="237" t="s">
        <v>288</v>
      </c>
      <c r="H52" s="237" t="s">
        <v>288</v>
      </c>
      <c r="I52" s="252" t="s">
        <v>288</v>
      </c>
      <c r="J52" s="237" t="s">
        <v>287</v>
      </c>
      <c r="K52" s="237" t="s">
        <v>288</v>
      </c>
    </row>
    <row r="53" spans="1:11">
      <c r="A53" s="253" t="s">
        <v>363</v>
      </c>
      <c r="B53" s="257" t="s">
        <v>362</v>
      </c>
      <c r="C53" s="271">
        <v>12</v>
      </c>
      <c r="D53" s="255" t="s">
        <v>288</v>
      </c>
      <c r="E53" s="255" t="s">
        <v>292</v>
      </c>
      <c r="F53" s="255" t="s">
        <v>292</v>
      </c>
      <c r="G53" s="237" t="s">
        <v>288</v>
      </c>
      <c r="H53" s="237" t="s">
        <v>288</v>
      </c>
      <c r="I53" s="252" t="s">
        <v>288</v>
      </c>
      <c r="J53" s="255" t="s">
        <v>292</v>
      </c>
      <c r="K53" s="237" t="s">
        <v>288</v>
      </c>
    </row>
    <row r="54" spans="1:11">
      <c r="A54" s="253" t="s">
        <v>364</v>
      </c>
      <c r="B54" s="257" t="s">
        <v>365</v>
      </c>
      <c r="C54" s="271">
        <v>12</v>
      </c>
      <c r="D54" s="252" t="s">
        <v>287</v>
      </c>
      <c r="E54" s="237" t="s">
        <v>287</v>
      </c>
      <c r="F54" s="237" t="s">
        <v>287</v>
      </c>
      <c r="G54" s="237" t="s">
        <v>288</v>
      </c>
      <c r="H54" s="237" t="s">
        <v>288</v>
      </c>
      <c r="I54" s="252" t="s">
        <v>288</v>
      </c>
      <c r="J54" s="237" t="s">
        <v>287</v>
      </c>
      <c r="K54" s="237" t="s">
        <v>288</v>
      </c>
    </row>
    <row r="55" spans="1:11">
      <c r="A55" s="253" t="s">
        <v>366</v>
      </c>
      <c r="B55" s="257" t="s">
        <v>365</v>
      </c>
      <c r="C55" s="271">
        <v>12</v>
      </c>
      <c r="D55" s="255" t="s">
        <v>288</v>
      </c>
      <c r="E55" s="237" t="s">
        <v>287</v>
      </c>
      <c r="F55" s="237" t="s">
        <v>288</v>
      </c>
      <c r="G55" s="237" t="s">
        <v>288</v>
      </c>
      <c r="H55" s="237" t="s">
        <v>288</v>
      </c>
      <c r="I55" s="252" t="s">
        <v>288</v>
      </c>
      <c r="J55" s="237" t="s">
        <v>287</v>
      </c>
      <c r="K55" s="237" t="s">
        <v>288</v>
      </c>
    </row>
    <row r="56" spans="1:11">
      <c r="A56" s="253" t="s">
        <v>367</v>
      </c>
      <c r="B56" s="257" t="s">
        <v>365</v>
      </c>
      <c r="C56" s="271">
        <v>12</v>
      </c>
      <c r="D56" s="252" t="s">
        <v>287</v>
      </c>
      <c r="E56" s="237" t="s">
        <v>287</v>
      </c>
      <c r="F56" s="237" t="s">
        <v>287</v>
      </c>
      <c r="G56" s="237" t="s">
        <v>288</v>
      </c>
      <c r="H56" s="237" t="s">
        <v>287</v>
      </c>
      <c r="I56" s="252" t="s">
        <v>288</v>
      </c>
      <c r="J56" s="237" t="s">
        <v>287</v>
      </c>
      <c r="K56" s="237" t="s">
        <v>288</v>
      </c>
    </row>
    <row r="57" spans="1:11">
      <c r="A57" s="253" t="s">
        <v>368</v>
      </c>
      <c r="B57" s="257" t="s">
        <v>369</v>
      </c>
      <c r="C57" s="271">
        <v>12</v>
      </c>
      <c r="D57" s="252" t="s">
        <v>287</v>
      </c>
      <c r="E57" s="237" t="s">
        <v>287</v>
      </c>
      <c r="F57" s="237" t="s">
        <v>287</v>
      </c>
      <c r="G57" s="237" t="s">
        <v>288</v>
      </c>
      <c r="H57" s="237" t="s">
        <v>288</v>
      </c>
      <c r="I57" s="252" t="s">
        <v>288</v>
      </c>
      <c r="J57" s="237" t="s">
        <v>287</v>
      </c>
      <c r="K57" s="237" t="s">
        <v>288</v>
      </c>
    </row>
    <row r="58" spans="1:11">
      <c r="A58" s="253" t="s">
        <v>370</v>
      </c>
      <c r="B58" s="257" t="s">
        <v>371</v>
      </c>
      <c r="C58" s="271">
        <v>12</v>
      </c>
      <c r="D58" s="252" t="s">
        <v>287</v>
      </c>
      <c r="E58" s="237" t="s">
        <v>287</v>
      </c>
      <c r="F58" s="237" t="s">
        <v>287</v>
      </c>
      <c r="G58" s="237" t="s">
        <v>288</v>
      </c>
      <c r="H58" s="237" t="s">
        <v>288</v>
      </c>
      <c r="I58" s="252" t="s">
        <v>288</v>
      </c>
      <c r="J58" s="237" t="s">
        <v>287</v>
      </c>
      <c r="K58" s="237" t="s">
        <v>288</v>
      </c>
    </row>
    <row r="59" spans="1:11">
      <c r="A59" s="253" t="s">
        <v>372</v>
      </c>
      <c r="B59" s="257" t="s">
        <v>373</v>
      </c>
      <c r="C59" s="271">
        <v>12</v>
      </c>
      <c r="D59" s="252" t="s">
        <v>287</v>
      </c>
      <c r="E59" s="237" t="s">
        <v>287</v>
      </c>
      <c r="F59" s="237" t="s">
        <v>287</v>
      </c>
      <c r="G59" s="237" t="s">
        <v>288</v>
      </c>
      <c r="H59" s="237" t="s">
        <v>288</v>
      </c>
      <c r="I59" s="252" t="s">
        <v>288</v>
      </c>
      <c r="J59" s="237" t="s">
        <v>287</v>
      </c>
      <c r="K59" s="237" t="s">
        <v>288</v>
      </c>
    </row>
    <row r="60" spans="1:11">
      <c r="A60" s="253" t="s">
        <v>374</v>
      </c>
      <c r="B60" s="254" t="s">
        <v>431</v>
      </c>
      <c r="C60" s="271">
        <v>12</v>
      </c>
      <c r="D60" s="255" t="s">
        <v>288</v>
      </c>
      <c r="E60" s="237" t="s">
        <v>287</v>
      </c>
      <c r="F60" s="237" t="s">
        <v>287</v>
      </c>
      <c r="G60" s="237" t="s">
        <v>288</v>
      </c>
      <c r="H60" s="237" t="s">
        <v>288</v>
      </c>
      <c r="I60" s="252" t="s">
        <v>288</v>
      </c>
      <c r="J60" s="237" t="s">
        <v>287</v>
      </c>
      <c r="K60" s="237" t="s">
        <v>288</v>
      </c>
    </row>
    <row r="61" spans="1:11">
      <c r="A61" s="253" t="s">
        <v>375</v>
      </c>
      <c r="B61" s="257" t="s">
        <v>365</v>
      </c>
      <c r="C61" s="271">
        <v>12</v>
      </c>
      <c r="D61" s="255" t="s">
        <v>288</v>
      </c>
      <c r="E61" s="237" t="s">
        <v>287</v>
      </c>
      <c r="F61" s="237" t="s">
        <v>288</v>
      </c>
      <c r="G61" s="237" t="s">
        <v>288</v>
      </c>
      <c r="H61" s="237" t="s">
        <v>288</v>
      </c>
      <c r="I61" s="252" t="s">
        <v>288</v>
      </c>
      <c r="J61" s="237" t="s">
        <v>287</v>
      </c>
      <c r="K61" s="237" t="s">
        <v>288</v>
      </c>
    </row>
    <row r="62" spans="1:11">
      <c r="A62" s="253" t="s">
        <v>376</v>
      </c>
      <c r="B62" s="257" t="s">
        <v>377</v>
      </c>
      <c r="C62" s="271">
        <v>12</v>
      </c>
      <c r="D62" s="237" t="s">
        <v>288</v>
      </c>
      <c r="E62" s="237" t="s">
        <v>287</v>
      </c>
      <c r="F62" s="237" t="s">
        <v>288</v>
      </c>
      <c r="G62" s="237" t="s">
        <v>288</v>
      </c>
      <c r="H62" s="237" t="s">
        <v>288</v>
      </c>
      <c r="I62" s="252" t="s">
        <v>288</v>
      </c>
      <c r="J62" s="237" t="s">
        <v>287</v>
      </c>
      <c r="K62" s="237" t="s">
        <v>288</v>
      </c>
    </row>
    <row r="63" spans="1:11" ht="14.4" thickBot="1">
      <c r="A63" s="263" t="s">
        <v>378</v>
      </c>
      <c r="B63" s="266" t="s">
        <v>379</v>
      </c>
      <c r="C63" s="272">
        <v>12</v>
      </c>
      <c r="D63" s="267" t="s">
        <v>288</v>
      </c>
      <c r="E63" s="267" t="s">
        <v>287</v>
      </c>
      <c r="F63" s="267" t="s">
        <v>288</v>
      </c>
      <c r="G63" s="267" t="s">
        <v>288</v>
      </c>
      <c r="H63" s="267" t="s">
        <v>288</v>
      </c>
      <c r="I63" s="341" t="s">
        <v>288</v>
      </c>
      <c r="J63" s="267" t="s">
        <v>287</v>
      </c>
      <c r="K63" s="237" t="s">
        <v>288</v>
      </c>
    </row>
    <row r="64" spans="1:11" ht="14.4" thickBot="1">
      <c r="A64" s="209" t="s">
        <v>23</v>
      </c>
      <c r="B64" s="211"/>
      <c r="C64" s="212"/>
      <c r="D64" s="213"/>
      <c r="E64" s="213"/>
      <c r="F64" s="213"/>
      <c r="G64" s="213"/>
      <c r="H64" s="213"/>
      <c r="I64" s="213"/>
      <c r="J64" s="213"/>
      <c r="K64" s="213"/>
    </row>
    <row r="65" spans="1:11" ht="34.200000000000003">
      <c r="A65" s="250" t="s">
        <v>380</v>
      </c>
      <c r="B65" s="268" t="s">
        <v>381</v>
      </c>
      <c r="C65" s="274">
        <v>14</v>
      </c>
      <c r="D65" s="252" t="s">
        <v>287</v>
      </c>
      <c r="E65" s="252" t="s">
        <v>287</v>
      </c>
      <c r="F65" s="252" t="s">
        <v>287</v>
      </c>
      <c r="G65" s="252" t="s">
        <v>287</v>
      </c>
      <c r="H65" s="252" t="s">
        <v>287</v>
      </c>
      <c r="I65" s="252" t="s">
        <v>287</v>
      </c>
      <c r="J65" s="252" t="s">
        <v>287</v>
      </c>
      <c r="K65" s="237" t="s">
        <v>288</v>
      </c>
    </row>
    <row r="66" spans="1:11" ht="34.200000000000003">
      <c r="A66" s="257" t="s">
        <v>380</v>
      </c>
      <c r="B66" s="257" t="s">
        <v>382</v>
      </c>
      <c r="C66" s="271">
        <v>14</v>
      </c>
      <c r="D66" s="237" t="s">
        <v>288</v>
      </c>
      <c r="E66" s="237" t="s">
        <v>308</v>
      </c>
      <c r="F66" s="237" t="s">
        <v>288</v>
      </c>
      <c r="G66" s="237" t="s">
        <v>288</v>
      </c>
      <c r="H66" s="237" t="s">
        <v>308</v>
      </c>
      <c r="I66" s="237" t="s">
        <v>288</v>
      </c>
      <c r="J66" s="237" t="s">
        <v>308</v>
      </c>
      <c r="K66" s="237" t="s">
        <v>288</v>
      </c>
    </row>
    <row r="67" spans="1:11">
      <c r="A67" s="253" t="s">
        <v>383</v>
      </c>
      <c r="B67" s="257" t="s">
        <v>384</v>
      </c>
      <c r="C67" s="271">
        <v>14</v>
      </c>
      <c r="D67" s="237" t="s">
        <v>288</v>
      </c>
      <c r="E67" s="237" t="s">
        <v>287</v>
      </c>
      <c r="F67" s="237" t="s">
        <v>288</v>
      </c>
      <c r="G67" s="237" t="s">
        <v>288</v>
      </c>
      <c r="H67" s="237" t="s">
        <v>288</v>
      </c>
      <c r="I67" s="237" t="s">
        <v>288</v>
      </c>
      <c r="J67" s="237" t="s">
        <v>287</v>
      </c>
      <c r="K67" s="237" t="s">
        <v>288</v>
      </c>
    </row>
    <row r="68" spans="1:11" ht="22.8">
      <c r="A68" s="257" t="s">
        <v>385</v>
      </c>
      <c r="B68" s="257" t="s">
        <v>386</v>
      </c>
      <c r="C68" s="271">
        <v>14</v>
      </c>
      <c r="D68" s="237" t="s">
        <v>287</v>
      </c>
      <c r="E68" s="237" t="s">
        <v>288</v>
      </c>
      <c r="F68" s="237" t="s">
        <v>287</v>
      </c>
      <c r="G68" s="237" t="s">
        <v>288</v>
      </c>
      <c r="H68" s="237" t="s">
        <v>288</v>
      </c>
      <c r="I68" s="237" t="s">
        <v>288</v>
      </c>
      <c r="J68" s="237" t="s">
        <v>288</v>
      </c>
      <c r="K68" s="237" t="s">
        <v>288</v>
      </c>
    </row>
    <row r="69" spans="1:11">
      <c r="A69" s="253" t="s">
        <v>387</v>
      </c>
      <c r="B69" s="257" t="s">
        <v>388</v>
      </c>
      <c r="C69" s="271">
        <v>14</v>
      </c>
      <c r="D69" s="237" t="s">
        <v>288</v>
      </c>
      <c r="E69" s="237" t="s">
        <v>288</v>
      </c>
      <c r="F69" s="237" t="s">
        <v>288</v>
      </c>
      <c r="G69" s="237" t="s">
        <v>287</v>
      </c>
      <c r="H69" s="237" t="s">
        <v>287</v>
      </c>
      <c r="I69" s="237" t="s">
        <v>288</v>
      </c>
      <c r="J69" s="237" t="s">
        <v>288</v>
      </c>
      <c r="K69" s="252" t="s">
        <v>287</v>
      </c>
    </row>
    <row r="70" spans="1:11" ht="42" customHeight="1">
      <c r="A70" s="253" t="s">
        <v>387</v>
      </c>
      <c r="B70" s="257" t="s">
        <v>389</v>
      </c>
      <c r="C70" s="271">
        <v>14</v>
      </c>
      <c r="D70" s="237" t="s">
        <v>288</v>
      </c>
      <c r="E70" s="237" t="s">
        <v>288</v>
      </c>
      <c r="F70" s="237" t="s">
        <v>288</v>
      </c>
      <c r="G70" s="237" t="s">
        <v>390</v>
      </c>
      <c r="H70" s="237" t="s">
        <v>390</v>
      </c>
      <c r="I70" s="237" t="s">
        <v>288</v>
      </c>
      <c r="J70" s="237" t="s">
        <v>288</v>
      </c>
      <c r="K70" s="252" t="s">
        <v>287</v>
      </c>
    </row>
    <row r="71" spans="1:11" ht="22.8">
      <c r="A71" s="253" t="s">
        <v>391</v>
      </c>
      <c r="B71" s="257" t="s">
        <v>392</v>
      </c>
      <c r="C71" s="271">
        <v>14</v>
      </c>
      <c r="D71" s="237" t="s">
        <v>393</v>
      </c>
      <c r="E71" s="237" t="s">
        <v>393</v>
      </c>
      <c r="F71" s="237" t="s">
        <v>393</v>
      </c>
      <c r="G71" s="237" t="s">
        <v>393</v>
      </c>
      <c r="H71" s="237" t="s">
        <v>393</v>
      </c>
      <c r="I71" s="252" t="s">
        <v>305</v>
      </c>
      <c r="J71" s="237" t="s">
        <v>393</v>
      </c>
      <c r="K71" s="237" t="s">
        <v>288</v>
      </c>
    </row>
    <row r="72" spans="1:11" ht="14.4" thickBot="1">
      <c r="A72" s="263" t="s">
        <v>394</v>
      </c>
      <c r="B72" s="266" t="s">
        <v>395</v>
      </c>
      <c r="C72" s="272">
        <v>14</v>
      </c>
      <c r="D72" s="267" t="s">
        <v>288</v>
      </c>
      <c r="E72" s="264" t="s">
        <v>287</v>
      </c>
      <c r="F72" s="267" t="s">
        <v>288</v>
      </c>
      <c r="G72" s="267" t="s">
        <v>287</v>
      </c>
      <c r="H72" s="267" t="s">
        <v>288</v>
      </c>
      <c r="I72" s="267" t="s">
        <v>288</v>
      </c>
      <c r="J72" s="264" t="s">
        <v>287</v>
      </c>
      <c r="K72" s="237" t="s">
        <v>288</v>
      </c>
    </row>
    <row r="73" spans="1:11" ht="14.4" thickBot="1">
      <c r="A73" s="467" t="s">
        <v>172</v>
      </c>
      <c r="B73" s="468"/>
      <c r="C73" s="214"/>
      <c r="D73" s="215"/>
      <c r="E73" s="215"/>
      <c r="F73" s="215"/>
      <c r="G73" s="215"/>
      <c r="H73" s="215"/>
      <c r="I73" s="215"/>
      <c r="J73" s="215"/>
      <c r="K73" s="215"/>
    </row>
    <row r="74" spans="1:11" ht="34.200000000000003">
      <c r="A74" s="269" t="s">
        <v>396</v>
      </c>
      <c r="B74" s="342" t="s">
        <v>397</v>
      </c>
      <c r="C74" s="343">
        <v>8</v>
      </c>
      <c r="D74" s="252" t="s">
        <v>288</v>
      </c>
      <c r="E74" s="252" t="s">
        <v>288</v>
      </c>
      <c r="F74" s="252" t="s">
        <v>288</v>
      </c>
      <c r="G74" s="252" t="s">
        <v>287</v>
      </c>
      <c r="H74" s="252" t="s">
        <v>287</v>
      </c>
      <c r="I74" s="252" t="s">
        <v>288</v>
      </c>
      <c r="J74" s="252" t="s">
        <v>287</v>
      </c>
      <c r="K74" s="252" t="s">
        <v>287</v>
      </c>
    </row>
    <row r="75" spans="1:11" ht="22.8">
      <c r="A75" s="269" t="s">
        <v>398</v>
      </c>
      <c r="B75" s="268" t="s">
        <v>399</v>
      </c>
      <c r="C75" s="274">
        <v>8</v>
      </c>
      <c r="D75" s="252" t="s">
        <v>305</v>
      </c>
      <c r="E75" s="252" t="s">
        <v>305</v>
      </c>
      <c r="F75" s="252" t="s">
        <v>305</v>
      </c>
      <c r="G75" s="252" t="s">
        <v>305</v>
      </c>
      <c r="H75" s="252" t="s">
        <v>305</v>
      </c>
      <c r="I75" s="252" t="s">
        <v>305</v>
      </c>
      <c r="J75" s="252" t="s">
        <v>305</v>
      </c>
      <c r="K75" s="252" t="s">
        <v>305</v>
      </c>
    </row>
    <row r="76" spans="1:11" ht="22.8">
      <c r="A76" s="269" t="s">
        <v>398</v>
      </c>
      <c r="B76" s="254" t="s">
        <v>400</v>
      </c>
      <c r="C76" s="271">
        <v>8</v>
      </c>
      <c r="D76" s="237" t="s">
        <v>393</v>
      </c>
      <c r="E76" s="255" t="s">
        <v>292</v>
      </c>
      <c r="F76" s="237" t="s">
        <v>393</v>
      </c>
      <c r="G76" s="255" t="s">
        <v>292</v>
      </c>
      <c r="H76" s="255" t="s">
        <v>292</v>
      </c>
      <c r="I76" s="252" t="s">
        <v>305</v>
      </c>
      <c r="J76" s="255" t="s">
        <v>292</v>
      </c>
      <c r="K76" s="237" t="s">
        <v>288</v>
      </c>
    </row>
    <row r="77" spans="1:11" ht="40.049999999999997" customHeight="1">
      <c r="A77" s="253" t="s">
        <v>401</v>
      </c>
      <c r="B77" s="254" t="s">
        <v>406</v>
      </c>
      <c r="C77" s="271">
        <v>8</v>
      </c>
      <c r="D77" s="237" t="s">
        <v>288</v>
      </c>
      <c r="E77" s="237" t="s">
        <v>390</v>
      </c>
      <c r="F77" s="237" t="s">
        <v>288</v>
      </c>
      <c r="G77" s="237" t="s">
        <v>288</v>
      </c>
      <c r="H77" s="237" t="s">
        <v>288</v>
      </c>
      <c r="I77" s="237" t="s">
        <v>288</v>
      </c>
      <c r="J77" s="237" t="s">
        <v>390</v>
      </c>
      <c r="K77" s="237" t="s">
        <v>288</v>
      </c>
    </row>
    <row r="78" spans="1:11">
      <c r="A78" s="253" t="s">
        <v>402</v>
      </c>
      <c r="B78" s="257" t="s">
        <v>403</v>
      </c>
      <c r="C78" s="344">
        <v>12</v>
      </c>
      <c r="D78" s="237" t="s">
        <v>287</v>
      </c>
      <c r="E78" s="237" t="s">
        <v>287</v>
      </c>
      <c r="F78" s="237" t="s">
        <v>287</v>
      </c>
      <c r="G78" s="237" t="s">
        <v>287</v>
      </c>
      <c r="H78" s="237" t="s">
        <v>287</v>
      </c>
      <c r="I78" s="237" t="s">
        <v>287</v>
      </c>
      <c r="J78" s="237" t="s">
        <v>287</v>
      </c>
      <c r="K78" s="237" t="s">
        <v>287</v>
      </c>
    </row>
    <row r="79" spans="1:11" ht="14.4" thickBot="1">
      <c r="A79" s="345" t="s">
        <v>404</v>
      </c>
      <c r="B79" s="346" t="s">
        <v>405</v>
      </c>
      <c r="C79" s="347">
        <v>8</v>
      </c>
      <c r="D79" s="348" t="s">
        <v>287</v>
      </c>
      <c r="E79" s="348" t="s">
        <v>287</v>
      </c>
      <c r="F79" s="348" t="s">
        <v>287</v>
      </c>
      <c r="G79" s="348" t="s">
        <v>287</v>
      </c>
      <c r="H79" s="348" t="s">
        <v>287</v>
      </c>
      <c r="I79" s="348" t="s">
        <v>287</v>
      </c>
      <c r="J79" s="348" t="s">
        <v>287</v>
      </c>
      <c r="K79" s="348" t="s">
        <v>287</v>
      </c>
    </row>
    <row r="80" spans="1:11">
      <c r="A80" s="102"/>
      <c r="B80" s="102"/>
      <c r="C80" s="113"/>
      <c r="D80" s="119"/>
      <c r="E80" s="119"/>
      <c r="F80" s="119"/>
      <c r="G80" s="119"/>
      <c r="H80" s="119"/>
      <c r="I80" s="119"/>
      <c r="J80" s="119"/>
      <c r="K80" s="119"/>
    </row>
    <row r="81" spans="1:11" ht="33.6" customHeight="1">
      <c r="A81" s="471" t="s">
        <v>173</v>
      </c>
      <c r="B81" s="471"/>
      <c r="C81" s="471"/>
      <c r="D81" s="471"/>
      <c r="E81" s="471"/>
      <c r="F81" s="471"/>
      <c r="G81" s="471"/>
      <c r="H81" s="471"/>
      <c r="I81" s="471"/>
      <c r="J81" s="471"/>
      <c r="K81" s="471"/>
    </row>
    <row r="83" spans="1:11" ht="16.350000000000001" customHeight="1">
      <c r="A83" s="472" t="s">
        <v>164</v>
      </c>
      <c r="B83" s="472"/>
      <c r="C83" s="472"/>
      <c r="D83" s="472"/>
      <c r="E83" s="472"/>
      <c r="F83" s="472"/>
      <c r="G83" s="472"/>
      <c r="H83" s="472"/>
      <c r="I83" s="472"/>
      <c r="J83" s="472"/>
      <c r="K83" s="472"/>
    </row>
  </sheetData>
  <sheetProtection algorithmName="SHA-512" hashValue="mKerg4cinc+2o9MuJujvbE2AHBChAV52Cr5nbogv4im/Sy89OdxfCVprrWF4tNgTZgqWvdwm/rrmyyCL6zxqLQ==" saltValue="Ec1nMdLeoBpR80+hbMZ5xQ==" spinCount="100000" sheet="1" selectLockedCells="1" selectUnlockedCells="1"/>
  <mergeCells count="17">
    <mergeCell ref="A81:K81"/>
    <mergeCell ref="A83:K83"/>
    <mergeCell ref="A7:B8"/>
    <mergeCell ref="J7:J8"/>
    <mergeCell ref="D7:D8"/>
    <mergeCell ref="E7:E8"/>
    <mergeCell ref="C7:C8"/>
    <mergeCell ref="F7:F8"/>
    <mergeCell ref="I7:I8"/>
    <mergeCell ref="K7:K8"/>
    <mergeCell ref="J3:K3"/>
    <mergeCell ref="A4:K4"/>
    <mergeCell ref="D6:K6"/>
    <mergeCell ref="C3:I3"/>
    <mergeCell ref="A73:B73"/>
    <mergeCell ref="G7:G8"/>
    <mergeCell ref="H7:H8"/>
  </mergeCells>
  <phoneticPr fontId="0" type="noConversion"/>
  <printOptions horizontalCentered="1"/>
  <pageMargins left="0.59055118110236227" right="0.19685039370078741" top="0.59055118110236227" bottom="0.39370078740157483" header="0" footer="0.19685039370078741"/>
  <pageSetup paperSize="9" scale="43" firstPageNumber="0" orientation="portrait" horizontalDpi="300" verticalDpi="300" r:id="rId1"/>
  <headerFooter alignWithMargins="0">
    <oddFooter>&amp;R&amp;"Arial,Standard"&amp;9Seite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M67"/>
  <sheetViews>
    <sheetView showGridLines="0" view="pageBreakPreview" zoomScaleNormal="100" zoomScaleSheetLayoutView="100" workbookViewId="0">
      <selection activeCell="B19" sqref="B19"/>
    </sheetView>
  </sheetViews>
  <sheetFormatPr baseColWidth="10" defaultColWidth="11.44140625" defaultRowHeight="14.4"/>
  <cols>
    <col min="1" max="1" width="29.21875" style="110" customWidth="1"/>
    <col min="2" max="2" width="40" style="110" customWidth="1"/>
    <col min="3" max="3" width="31.77734375" style="110" customWidth="1"/>
    <col min="4" max="6" width="13.44140625" style="110" customWidth="1"/>
    <col min="7" max="16384" width="11.44140625" style="110"/>
  </cols>
  <sheetData>
    <row r="1" spans="1:13" ht="30" customHeight="1">
      <c r="A1" s="15" t="str">
        <f>'Inhaltsverz. u allg Hin.Los2   '!A1</f>
        <v>Vergabe Unterhaltsreinigung</v>
      </c>
      <c r="B1" s="15"/>
      <c r="C1" s="16"/>
      <c r="D1" s="16"/>
      <c r="E1" s="16"/>
      <c r="F1" s="16"/>
      <c r="G1" s="17"/>
      <c r="H1" s="19"/>
      <c r="I1" s="19"/>
      <c r="J1" s="19"/>
      <c r="K1" s="19"/>
      <c r="L1" s="19"/>
      <c r="M1" s="19"/>
    </row>
    <row r="2" spans="1:13" ht="15.75" customHeight="1">
      <c r="A2" s="222" t="str">
        <f>'Inhaltsverz. u allg Hin.Los2   '!A2</f>
        <v>Anhang Teil C (EXCEL-Teil)</v>
      </c>
      <c r="B2" s="16"/>
      <c r="C2" s="16"/>
      <c r="D2" s="16"/>
      <c r="E2" s="16"/>
      <c r="F2" s="16"/>
      <c r="G2" s="21"/>
      <c r="H2" s="21"/>
      <c r="I2" s="21"/>
      <c r="J2" s="21"/>
      <c r="K2" s="21"/>
      <c r="L2" s="21"/>
      <c r="M2" s="21"/>
    </row>
    <row r="3" spans="1:13" ht="15" customHeight="1">
      <c r="A3" s="278" t="s">
        <v>75</v>
      </c>
      <c r="B3" s="280" t="str">
        <f>'Inhaltsverz. u allg Hin.Los2   '!B3</f>
        <v>Verwalltungsgemeinschaft Kochel am See</v>
      </c>
      <c r="C3" s="197" t="str">
        <f>'Inhaltsverz. u allg Hin.Los2   '!D3</f>
        <v>Vergabenummer/   Aktenzeichen:</v>
      </c>
      <c r="D3" s="491" t="str">
        <f>'Inhaltsverz. u allg Hin.Los2   '!E3</f>
        <v>EU-3-2-cst-26-131</v>
      </c>
      <c r="E3" s="491"/>
      <c r="F3" s="491"/>
      <c r="G3" s="180"/>
      <c r="I3" s="181"/>
      <c r="J3" s="181"/>
      <c r="K3" s="181"/>
      <c r="L3" s="181"/>
    </row>
    <row r="4" spans="1:13" s="111" customFormat="1" ht="32.25" customHeight="1">
      <c r="A4" s="462" t="s">
        <v>254</v>
      </c>
      <c r="B4" s="462"/>
      <c r="C4" s="462"/>
      <c r="D4" s="462"/>
      <c r="E4" s="462"/>
      <c r="F4" s="462"/>
    </row>
    <row r="5" spans="1:13" s="172" customFormat="1" ht="6.75" customHeight="1">
      <c r="A5" s="507"/>
      <c r="B5" s="507"/>
      <c r="C5" s="507"/>
      <c r="D5" s="507"/>
      <c r="E5" s="507"/>
      <c r="F5" s="507"/>
    </row>
    <row r="6" spans="1:13">
      <c r="A6" s="2" t="s">
        <v>45</v>
      </c>
      <c r="B6" s="2"/>
      <c r="C6" s="69"/>
      <c r="D6" s="173"/>
      <c r="E6" s="173"/>
      <c r="F6" s="174"/>
      <c r="G6" s="176"/>
      <c r="H6" s="175"/>
      <c r="I6" s="1"/>
      <c r="J6" s="1"/>
      <c r="K6" s="1"/>
    </row>
    <row r="7" spans="1:13" s="111" customFormat="1" ht="6" customHeight="1">
      <c r="A7" s="2"/>
      <c r="B7" s="2"/>
      <c r="C7" s="2"/>
      <c r="D7" s="2"/>
      <c r="E7" s="2"/>
      <c r="F7" s="2"/>
    </row>
    <row r="8" spans="1:13" s="111" customFormat="1" ht="15.6">
      <c r="A8" s="508" t="s">
        <v>24</v>
      </c>
      <c r="B8" s="509"/>
      <c r="C8" s="510"/>
      <c r="D8" s="360"/>
      <c r="E8" s="192" t="s">
        <v>25</v>
      </c>
      <c r="F8" s="291"/>
    </row>
    <row r="9" spans="1:13" s="111" customFormat="1" ht="15.6">
      <c r="A9" s="508" t="s">
        <v>26</v>
      </c>
      <c r="B9" s="509"/>
      <c r="C9" s="510"/>
      <c r="D9" s="360"/>
      <c r="E9" s="192" t="s">
        <v>25</v>
      </c>
      <c r="F9" s="291"/>
    </row>
    <row r="10" spans="1:13" s="111" customFormat="1" ht="15.6">
      <c r="A10" s="508" t="s">
        <v>27</v>
      </c>
      <c r="B10" s="509"/>
      <c r="C10" s="510"/>
      <c r="D10" s="360"/>
      <c r="E10" s="192" t="s">
        <v>25</v>
      </c>
      <c r="F10" s="291"/>
    </row>
    <row r="11" spans="1:13" s="111" customFormat="1" ht="6" customHeight="1">
      <c r="A11" s="2"/>
      <c r="B11" s="2"/>
      <c r="C11" s="2"/>
      <c r="D11" s="2"/>
      <c r="E11" s="2"/>
      <c r="F11" s="2"/>
    </row>
    <row r="12" spans="1:13">
      <c r="A12" s="65"/>
      <c r="B12" s="65"/>
      <c r="C12" s="65"/>
      <c r="D12" s="83" t="s">
        <v>28</v>
      </c>
      <c r="E12" s="83" t="s">
        <v>176</v>
      </c>
      <c r="F12" s="83" t="s">
        <v>29</v>
      </c>
    </row>
    <row r="13" spans="1:13" ht="15" customHeight="1">
      <c r="A13" s="202" t="s">
        <v>19</v>
      </c>
      <c r="B13" s="203"/>
      <c r="C13" s="204"/>
      <c r="D13" s="72">
        <v>100</v>
      </c>
      <c r="E13" s="72">
        <v>100</v>
      </c>
      <c r="F13" s="84">
        <v>100</v>
      </c>
    </row>
    <row r="14" spans="1:13" ht="15" customHeight="1">
      <c r="A14" s="201" t="s">
        <v>128</v>
      </c>
      <c r="B14" s="85"/>
      <c r="C14" s="86"/>
      <c r="D14" s="361"/>
      <c r="E14" s="362"/>
      <c r="F14" s="363"/>
    </row>
    <row r="15" spans="1:13">
      <c r="A15" s="201" t="s">
        <v>9</v>
      </c>
      <c r="B15" s="85"/>
      <c r="C15" s="86"/>
      <c r="D15" s="364"/>
      <c r="E15" s="365"/>
      <c r="F15" s="366"/>
    </row>
    <row r="16" spans="1:13">
      <c r="A16" s="201" t="s">
        <v>10</v>
      </c>
      <c r="B16" s="85"/>
      <c r="C16" s="86"/>
      <c r="D16" s="364"/>
      <c r="E16" s="367"/>
      <c r="F16" s="368"/>
    </row>
    <row r="17" spans="1:6">
      <c r="A17" s="201" t="s">
        <v>11</v>
      </c>
      <c r="B17" s="85"/>
      <c r="C17" s="86"/>
      <c r="D17" s="364"/>
      <c r="E17" s="370"/>
      <c r="F17" s="351"/>
    </row>
    <row r="18" spans="1:6">
      <c r="A18" s="201" t="s">
        <v>12</v>
      </c>
      <c r="B18" s="85"/>
      <c r="C18" s="86"/>
      <c r="D18" s="371"/>
      <c r="E18" s="372"/>
      <c r="F18" s="352"/>
    </row>
    <row r="19" spans="1:6">
      <c r="A19" s="201" t="s">
        <v>13</v>
      </c>
      <c r="B19" s="85"/>
      <c r="C19" s="86"/>
      <c r="D19" s="364"/>
      <c r="E19" s="369"/>
      <c r="F19" s="370"/>
    </row>
    <row r="20" spans="1:6" ht="15" customHeight="1">
      <c r="A20" s="201" t="s">
        <v>14</v>
      </c>
      <c r="B20" s="85"/>
      <c r="C20" s="86"/>
      <c r="D20" s="364"/>
      <c r="E20" s="369"/>
      <c r="F20" s="370"/>
    </row>
    <row r="21" spans="1:6">
      <c r="A21" s="201" t="s">
        <v>64</v>
      </c>
      <c r="B21" s="85"/>
      <c r="C21" s="86"/>
      <c r="D21" s="364"/>
      <c r="E21" s="369"/>
      <c r="F21" s="370"/>
    </row>
    <row r="22" spans="1:6" ht="15" customHeight="1">
      <c r="A22" s="201" t="s">
        <v>63</v>
      </c>
      <c r="B22" s="85"/>
      <c r="C22" s="86"/>
      <c r="D22" s="353"/>
      <c r="E22" s="354"/>
      <c r="F22" s="370"/>
    </row>
    <row r="23" spans="1:6">
      <c r="A23" s="498" t="s">
        <v>30</v>
      </c>
      <c r="B23" s="499"/>
      <c r="C23" s="500"/>
      <c r="D23" s="66">
        <f>SUM(D15:D21)</f>
        <v>0</v>
      </c>
      <c r="E23" s="66">
        <f>SUM(E15:E21)</f>
        <v>0</v>
      </c>
      <c r="F23" s="66">
        <f>SUM(F15,F16,F19,F20,F21,F22)</f>
        <v>0</v>
      </c>
    </row>
    <row r="24" spans="1:6">
      <c r="A24" s="519" t="s">
        <v>15</v>
      </c>
      <c r="B24" s="520"/>
      <c r="C24" s="87"/>
      <c r="D24" s="67"/>
      <c r="E24" s="67"/>
      <c r="F24" s="68"/>
    </row>
    <row r="25" spans="1:6">
      <c r="A25" s="521" t="s">
        <v>31</v>
      </c>
      <c r="B25" s="522"/>
      <c r="C25" s="88"/>
      <c r="D25" s="365"/>
      <c r="E25" s="365"/>
      <c r="F25" s="365"/>
    </row>
    <row r="26" spans="1:6">
      <c r="A26" s="486" t="s">
        <v>0</v>
      </c>
      <c r="B26" s="487"/>
      <c r="C26" s="86"/>
      <c r="D26" s="365"/>
      <c r="E26" s="365"/>
      <c r="F26" s="365"/>
    </row>
    <row r="27" spans="1:6">
      <c r="A27" s="486" t="s">
        <v>1</v>
      </c>
      <c r="B27" s="487"/>
      <c r="C27" s="86"/>
      <c r="D27" s="365"/>
      <c r="E27" s="365"/>
      <c r="F27" s="365"/>
    </row>
    <row r="28" spans="1:6">
      <c r="A28" s="486" t="s">
        <v>2</v>
      </c>
      <c r="B28" s="487"/>
      <c r="C28" s="86"/>
      <c r="D28" s="365"/>
      <c r="E28" s="365"/>
      <c r="F28" s="365"/>
    </row>
    <row r="29" spans="1:6">
      <c r="A29" s="486" t="s">
        <v>3</v>
      </c>
      <c r="B29" s="487"/>
      <c r="C29" s="86"/>
      <c r="D29" s="365"/>
      <c r="E29" s="365"/>
      <c r="F29" s="365"/>
    </row>
    <row r="30" spans="1:6">
      <c r="A30" s="521" t="s">
        <v>68</v>
      </c>
      <c r="B30" s="522"/>
      <c r="C30" s="86"/>
      <c r="D30" s="365"/>
      <c r="E30" s="365"/>
      <c r="F30" s="365"/>
    </row>
    <row r="31" spans="1:6">
      <c r="A31" s="486" t="s">
        <v>4</v>
      </c>
      <c r="B31" s="487"/>
      <c r="C31" s="86"/>
      <c r="D31" s="365"/>
      <c r="E31" s="365"/>
      <c r="F31" s="365"/>
    </row>
    <row r="32" spans="1:6">
      <c r="A32" s="486" t="s">
        <v>67</v>
      </c>
      <c r="B32" s="487"/>
      <c r="C32" s="86"/>
      <c r="D32" s="365"/>
      <c r="E32" s="365"/>
      <c r="F32" s="365"/>
    </row>
    <row r="33" spans="1:6">
      <c r="A33" s="486" t="s">
        <v>5</v>
      </c>
      <c r="B33" s="487"/>
      <c r="C33" s="86"/>
      <c r="D33" s="365"/>
      <c r="E33" s="365"/>
      <c r="F33" s="365"/>
    </row>
    <row r="34" spans="1:6">
      <c r="A34" s="488" t="s">
        <v>69</v>
      </c>
      <c r="B34" s="489"/>
      <c r="C34" s="86"/>
      <c r="D34" s="365"/>
      <c r="E34" s="365"/>
      <c r="F34" s="365"/>
    </row>
    <row r="35" spans="1:6" ht="15" customHeight="1">
      <c r="A35" s="501" t="s">
        <v>130</v>
      </c>
      <c r="B35" s="502"/>
      <c r="C35" s="503"/>
      <c r="D35" s="365"/>
      <c r="E35" s="365"/>
      <c r="F35" s="365"/>
    </row>
    <row r="36" spans="1:6" ht="15" customHeight="1">
      <c r="A36" s="488" t="s">
        <v>54</v>
      </c>
      <c r="B36" s="489"/>
      <c r="C36" s="276"/>
      <c r="D36" s="365"/>
      <c r="E36" s="365"/>
      <c r="F36" s="365"/>
    </row>
    <row r="37" spans="1:6">
      <c r="A37" s="492" t="s">
        <v>32</v>
      </c>
      <c r="B37" s="493"/>
      <c r="C37" s="494"/>
      <c r="D37" s="89">
        <f>SUM(D23:D36)</f>
        <v>0</v>
      </c>
      <c r="E37" s="89">
        <f>SUM(E23:E36)</f>
        <v>0</v>
      </c>
      <c r="F37" s="89">
        <f>SUM(F23:F36)</f>
        <v>0</v>
      </c>
    </row>
    <row r="38" spans="1:6">
      <c r="A38" s="481" t="s">
        <v>33</v>
      </c>
      <c r="B38" s="482"/>
      <c r="C38" s="483"/>
      <c r="D38" s="89">
        <f>D13+D37</f>
        <v>100</v>
      </c>
      <c r="E38" s="89">
        <f>E13+E37</f>
        <v>100</v>
      </c>
      <c r="F38" s="89">
        <f>F13+F37</f>
        <v>100</v>
      </c>
    </row>
    <row r="39" spans="1:6" ht="15" customHeight="1">
      <c r="A39" s="484" t="s">
        <v>16</v>
      </c>
      <c r="B39" s="485"/>
      <c r="C39" s="90"/>
      <c r="D39" s="91"/>
      <c r="E39" s="91"/>
      <c r="F39" s="91"/>
    </row>
    <row r="40" spans="1:6" ht="24.75" customHeight="1">
      <c r="A40" s="501" t="s">
        <v>131</v>
      </c>
      <c r="B40" s="502"/>
      <c r="C40" s="504"/>
      <c r="D40" s="373"/>
      <c r="E40" s="373"/>
      <c r="F40" s="374"/>
    </row>
    <row r="41" spans="1:6" ht="15.75" customHeight="1">
      <c r="A41" s="505" t="s">
        <v>53</v>
      </c>
      <c r="B41" s="506"/>
      <c r="C41" s="86"/>
      <c r="D41" s="375"/>
      <c r="E41" s="375"/>
      <c r="F41" s="376"/>
    </row>
    <row r="42" spans="1:6">
      <c r="A42" s="486" t="s">
        <v>55</v>
      </c>
      <c r="B42" s="487"/>
      <c r="C42" s="86"/>
      <c r="D42" s="377"/>
      <c r="E42" s="377"/>
      <c r="F42" s="378"/>
    </row>
    <row r="43" spans="1:6">
      <c r="A43" s="484" t="s">
        <v>17</v>
      </c>
      <c r="B43" s="485"/>
      <c r="C43" s="90"/>
      <c r="D43" s="355"/>
      <c r="E43" s="355"/>
      <c r="F43" s="356"/>
    </row>
    <row r="44" spans="1:6">
      <c r="A44" s="486" t="s">
        <v>34</v>
      </c>
      <c r="B44" s="487"/>
      <c r="C44" s="86"/>
      <c r="D44" s="379"/>
      <c r="E44" s="379"/>
      <c r="F44" s="380"/>
    </row>
    <row r="45" spans="1:6">
      <c r="A45" s="488" t="s">
        <v>66</v>
      </c>
      <c r="B45" s="489"/>
      <c r="C45" s="490"/>
      <c r="D45" s="381"/>
      <c r="E45" s="381"/>
      <c r="F45" s="382"/>
    </row>
    <row r="46" spans="1:6">
      <c r="A46" s="488" t="s">
        <v>62</v>
      </c>
      <c r="B46" s="489"/>
      <c r="C46" s="490"/>
      <c r="D46" s="383"/>
      <c r="E46" s="383"/>
      <c r="F46" s="384"/>
    </row>
    <row r="47" spans="1:6">
      <c r="A47" s="486" t="s">
        <v>6</v>
      </c>
      <c r="B47" s="487"/>
      <c r="C47" s="86"/>
      <c r="D47" s="385"/>
      <c r="E47" s="385"/>
      <c r="F47" s="386"/>
    </row>
    <row r="48" spans="1:6">
      <c r="A48" s="486" t="s">
        <v>7</v>
      </c>
      <c r="B48" s="487"/>
      <c r="C48" s="86"/>
      <c r="D48" s="385"/>
      <c r="E48" s="385"/>
      <c r="F48" s="386"/>
    </row>
    <row r="49" spans="1:6">
      <c r="A49" s="486" t="s">
        <v>56</v>
      </c>
      <c r="B49" s="487"/>
      <c r="C49" s="86"/>
      <c r="D49" s="385"/>
      <c r="E49" s="385"/>
      <c r="F49" s="386"/>
    </row>
    <row r="50" spans="1:6">
      <c r="A50" s="492" t="s">
        <v>49</v>
      </c>
      <c r="B50" s="493"/>
      <c r="C50" s="494"/>
      <c r="D50" s="66">
        <f>SUM(D40,D41,D42,D44,D45,D46,D47,D48,D49)</f>
        <v>0</v>
      </c>
      <c r="E50" s="66">
        <f>SUM(E40,E41,E42,E44,E45,E46,E47,E48,E49)</f>
        <v>0</v>
      </c>
      <c r="F50" s="66">
        <f>SUM(F40,F41,F42,F44,F45,F46,F47,F48,F49)</f>
        <v>0</v>
      </c>
    </row>
    <row r="51" spans="1:6">
      <c r="A51" s="495" t="s">
        <v>18</v>
      </c>
      <c r="B51" s="496"/>
      <c r="C51" s="497"/>
      <c r="D51" s="66">
        <f>D50+D38</f>
        <v>100</v>
      </c>
      <c r="E51" s="66">
        <f>E50+E38</f>
        <v>100</v>
      </c>
      <c r="F51" s="66">
        <f>F50+F38</f>
        <v>100</v>
      </c>
    </row>
    <row r="52" spans="1:6">
      <c r="A52" s="200" t="s">
        <v>8</v>
      </c>
      <c r="B52" s="200"/>
      <c r="C52" s="387"/>
      <c r="D52" s="239">
        <f>D51*C52%</f>
        <v>0</v>
      </c>
      <c r="E52" s="239">
        <f>E51*C52%</f>
        <v>0</v>
      </c>
      <c r="F52" s="92">
        <f>F51*C52%</f>
        <v>0</v>
      </c>
    </row>
    <row r="53" spans="1:6">
      <c r="A53" s="481" t="s">
        <v>35</v>
      </c>
      <c r="B53" s="482"/>
      <c r="C53" s="483"/>
      <c r="D53" s="66">
        <f>SUM(D51:D52)</f>
        <v>100</v>
      </c>
      <c r="E53" s="66">
        <f>SUM(E51:E52)</f>
        <v>100</v>
      </c>
      <c r="F53" s="66">
        <f>SUM(F51:F52)</f>
        <v>100</v>
      </c>
    </row>
    <row r="54" spans="1:6">
      <c r="A54" s="481" t="s">
        <v>36</v>
      </c>
      <c r="B54" s="482"/>
      <c r="C54" s="483"/>
      <c r="D54" s="240">
        <f>$D$14*D53%</f>
        <v>0</v>
      </c>
      <c r="E54" s="240">
        <f>$E$14*E53%</f>
        <v>0</v>
      </c>
      <c r="F54" s="240">
        <f>$F$14*F53%</f>
        <v>0</v>
      </c>
    </row>
    <row r="55" spans="1:6">
      <c r="A55" s="481" t="s">
        <v>37</v>
      </c>
      <c r="B55" s="482"/>
      <c r="C55" s="483"/>
      <c r="D55" s="241">
        <f>D38/D53*100</f>
        <v>100</v>
      </c>
      <c r="E55" s="241">
        <f>E38/E53*100</f>
        <v>100</v>
      </c>
      <c r="F55" s="241">
        <f>F38/F53*100</f>
        <v>100</v>
      </c>
    </row>
    <row r="56" spans="1:6">
      <c r="A56" s="69"/>
      <c r="B56" s="69"/>
      <c r="C56" s="69"/>
      <c r="D56" s="69"/>
      <c r="E56" s="69"/>
      <c r="F56" s="69"/>
    </row>
    <row r="57" spans="1:6">
      <c r="A57" s="70"/>
      <c r="B57" s="70"/>
      <c r="C57" s="70"/>
      <c r="D57" s="93" t="s">
        <v>28</v>
      </c>
      <c r="E57" s="93" t="s">
        <v>176</v>
      </c>
      <c r="F57" s="93" t="s">
        <v>29</v>
      </c>
    </row>
    <row r="58" spans="1:6">
      <c r="A58" s="70"/>
      <c r="B58" s="70"/>
      <c r="C58" s="70" t="s">
        <v>177</v>
      </c>
      <c r="D58" s="388">
        <v>0</v>
      </c>
      <c r="E58" s="388">
        <v>0</v>
      </c>
      <c r="F58" s="388">
        <v>0</v>
      </c>
    </row>
    <row r="59" spans="1:6">
      <c r="A59" s="70"/>
      <c r="B59" s="70"/>
      <c r="C59" s="70" t="s">
        <v>39</v>
      </c>
      <c r="D59" s="516">
        <f>D58+E58+F58</f>
        <v>0</v>
      </c>
      <c r="E59" s="516"/>
      <c r="F59" s="516"/>
    </row>
    <row r="60" spans="1:6">
      <c r="A60" s="79"/>
      <c r="B60" s="79"/>
      <c r="C60" s="79" t="s">
        <v>40</v>
      </c>
      <c r="D60" s="517">
        <f>(D54*D58+E54*E58+F54*F58)/100</f>
        <v>0</v>
      </c>
      <c r="E60" s="517"/>
      <c r="F60" s="517"/>
    </row>
    <row r="61" spans="1:6">
      <c r="A61" s="79"/>
      <c r="B61" s="79"/>
      <c r="C61" s="79"/>
      <c r="D61" s="206"/>
      <c r="E61" s="292"/>
      <c r="F61" s="207"/>
    </row>
    <row r="62" spans="1:6">
      <c r="A62" s="511" t="s">
        <v>117</v>
      </c>
      <c r="B62" s="512"/>
      <c r="C62" s="94"/>
      <c r="D62" s="523"/>
      <c r="E62" s="523"/>
      <c r="F62" s="523"/>
    </row>
    <row r="63" spans="1:6">
      <c r="A63" s="511" t="s">
        <v>118</v>
      </c>
      <c r="B63" s="512"/>
      <c r="C63" s="94"/>
      <c r="D63" s="513"/>
      <c r="E63" s="514"/>
      <c r="F63" s="515"/>
    </row>
    <row r="64" spans="1:6">
      <c r="A64" s="65"/>
      <c r="B64" s="65"/>
      <c r="C64" s="65"/>
      <c r="D64" s="81"/>
      <c r="E64" s="81"/>
      <c r="F64" s="81"/>
    </row>
    <row r="65" spans="1:6">
      <c r="A65" s="70"/>
      <c r="B65" s="70"/>
      <c r="C65" s="70" t="s">
        <v>41</v>
      </c>
      <c r="D65" s="95">
        <f>(D55*D58+E55*E58+F55*F58)/100</f>
        <v>0</v>
      </c>
      <c r="E65" s="293"/>
      <c r="F65" s="81"/>
    </row>
    <row r="66" spans="1:6">
      <c r="A66" s="70"/>
      <c r="B66" s="70"/>
      <c r="C66" s="70" t="s">
        <v>42</v>
      </c>
      <c r="D66" s="95">
        <f>(D53*D58+E53*E58+F53*F58)/100</f>
        <v>0</v>
      </c>
      <c r="E66" s="293"/>
      <c r="F66" s="81"/>
    </row>
    <row r="67" spans="1:6" ht="66" customHeight="1">
      <c r="A67" s="518" t="s">
        <v>253</v>
      </c>
      <c r="B67" s="518"/>
      <c r="C67" s="518"/>
      <c r="D67" s="518"/>
      <c r="E67" s="518"/>
      <c r="F67" s="518"/>
    </row>
  </sheetData>
  <sheetProtection algorithmName="SHA-512" hashValue="EVtawzZUI/4tjT4JBatyusYSeIRM9YhyI2Y17BDO3e5XMTcfEIfcfEASs6RPNywNX5JX0lka7R3yAWOVwfVDDA==" saltValue="pqBZL46OaL83/HD4p9ZCfg==" spinCount="100000" sheet="1"/>
  <protectedRanges>
    <protectedRange sqref="D8:D10 D14:E21 F14:F16 F19:F22 D25:F36 D40:F42 D44:F49 C52 D58:F58 D62:F63" name="Bereich1"/>
  </protectedRanges>
  <mergeCells count="45">
    <mergeCell ref="A10:C10"/>
    <mergeCell ref="A67:F67"/>
    <mergeCell ref="A24:B24"/>
    <mergeCell ref="A25:B25"/>
    <mergeCell ref="A26:B26"/>
    <mergeCell ref="A27:B27"/>
    <mergeCell ref="A34:B34"/>
    <mergeCell ref="A37:C37"/>
    <mergeCell ref="A38:C38"/>
    <mergeCell ref="A29:B29"/>
    <mergeCell ref="A30:B30"/>
    <mergeCell ref="A31:B31"/>
    <mergeCell ref="A32:B32"/>
    <mergeCell ref="A48:B48"/>
    <mergeCell ref="A62:B62"/>
    <mergeCell ref="D62:F62"/>
    <mergeCell ref="A63:B63"/>
    <mergeCell ref="D63:F63"/>
    <mergeCell ref="A55:C55"/>
    <mergeCell ref="D59:F59"/>
    <mergeCell ref="D60:F60"/>
    <mergeCell ref="D3:F3"/>
    <mergeCell ref="A49:B49"/>
    <mergeCell ref="A50:C50"/>
    <mergeCell ref="A51:C51"/>
    <mergeCell ref="A53:C53"/>
    <mergeCell ref="A28:B28"/>
    <mergeCell ref="A23:C23"/>
    <mergeCell ref="A35:C35"/>
    <mergeCell ref="A39:B39"/>
    <mergeCell ref="A40:C40"/>
    <mergeCell ref="A41:B41"/>
    <mergeCell ref="A42:B42"/>
    <mergeCell ref="A4:F4"/>
    <mergeCell ref="A5:F5"/>
    <mergeCell ref="A8:C8"/>
    <mergeCell ref="A9:C9"/>
    <mergeCell ref="A54:C54"/>
    <mergeCell ref="A43:B43"/>
    <mergeCell ref="A44:B44"/>
    <mergeCell ref="A47:B47"/>
    <mergeCell ref="A33:B33"/>
    <mergeCell ref="A45:C45"/>
    <mergeCell ref="A46:C46"/>
    <mergeCell ref="A36:B36"/>
  </mergeCells>
  <phoneticPr fontId="0" type="noConversion"/>
  <conditionalFormatting sqref="D59:E59">
    <cfRule type="cellIs" dxfId="9" priority="1" stopIfTrue="1" operator="lessThan">
      <formula>100</formula>
    </cfRule>
    <cfRule type="cellIs" dxfId="8" priority="2" stopIfTrue="1" operator="greaterThan">
      <formula>100</formula>
    </cfRule>
    <cfRule type="cellIs" dxfId="7" priority="3" stopIfTrue="1" operator="equal">
      <formula>100</formula>
    </cfRule>
  </conditionalFormatting>
  <printOptions horizontalCentered="1"/>
  <pageMargins left="0.59055118110236227" right="0.19685039370078741" top="0.59055118110236227" bottom="0.39370078740157483" header="0" footer="0.19685039370078741"/>
  <pageSetup paperSize="9" scale="64" firstPageNumber="0" orientation="portrait" horizontalDpi="300" verticalDpi="300" r:id="rId1"/>
  <headerFooter alignWithMargins="0">
    <oddFooter>&amp;R&amp;"Arial,Standard"&amp;9Seite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5A1EA-3C04-4696-9DA6-6D134E29259D}">
  <sheetPr>
    <tabColor rgb="FFC00000"/>
  </sheetPr>
  <dimension ref="A1:M74"/>
  <sheetViews>
    <sheetView showGridLines="0" view="pageBreakPreview" zoomScaleNormal="100" zoomScaleSheetLayoutView="100" workbookViewId="0">
      <selection activeCell="D8" sqref="D8"/>
    </sheetView>
  </sheetViews>
  <sheetFormatPr baseColWidth="10" defaultColWidth="11.44140625" defaultRowHeight="14.4"/>
  <cols>
    <col min="1" max="1" width="29.21875" style="110" customWidth="1"/>
    <col min="2" max="2" width="40" style="110" customWidth="1"/>
    <col min="3" max="3" width="31.77734375" style="110" customWidth="1"/>
    <col min="4" max="6" width="13.44140625" style="110" customWidth="1"/>
    <col min="7" max="16384" width="11.44140625" style="110"/>
  </cols>
  <sheetData>
    <row r="1" spans="1:13" ht="30" customHeight="1">
      <c r="A1" s="15" t="str">
        <f>'Inhaltsverz. u allg Hin.Los2   '!A1</f>
        <v>Vergabe Unterhaltsreinigung</v>
      </c>
      <c r="B1" s="15"/>
      <c r="C1" s="16"/>
      <c r="D1" s="16"/>
      <c r="E1" s="16"/>
      <c r="F1" s="16"/>
      <c r="G1" s="17"/>
      <c r="H1" s="19"/>
      <c r="I1" s="19"/>
      <c r="J1" s="19"/>
      <c r="K1" s="19"/>
      <c r="L1" s="19"/>
      <c r="M1" s="19"/>
    </row>
    <row r="2" spans="1:13" ht="15.75" customHeight="1">
      <c r="A2" s="222" t="str">
        <f>'Inhaltsverz. u allg Hin.Los2   '!A2</f>
        <v>Anhang Teil C (EXCEL-Teil)</v>
      </c>
      <c r="B2" s="16"/>
      <c r="C2" s="16"/>
      <c r="D2" s="16"/>
      <c r="E2" s="16"/>
      <c r="F2" s="16"/>
      <c r="G2" s="21"/>
      <c r="H2" s="21"/>
      <c r="I2" s="21"/>
      <c r="J2" s="21"/>
      <c r="K2" s="21"/>
      <c r="L2" s="21"/>
      <c r="M2" s="21"/>
    </row>
    <row r="3" spans="1:13" ht="15" customHeight="1">
      <c r="A3" s="278" t="s">
        <v>75</v>
      </c>
      <c r="B3" s="280" t="str">
        <f>'Inhaltsverz. u allg Hin.Los2   '!B3</f>
        <v>Verwalltungsgemeinschaft Kochel am See</v>
      </c>
      <c r="C3" s="197" t="str">
        <f>'Inhaltsverz. u allg Hin.Los2   '!D3</f>
        <v>Vergabenummer/   Aktenzeichen:</v>
      </c>
      <c r="D3" s="491" t="str">
        <f>'Inhaltsverz. u allg Hin.Los2   '!E3</f>
        <v>EU-3-2-cst-26-131</v>
      </c>
      <c r="E3" s="491"/>
      <c r="F3" s="491"/>
      <c r="G3" s="180"/>
      <c r="I3" s="181"/>
      <c r="J3" s="181"/>
      <c r="K3" s="181"/>
      <c r="L3" s="181"/>
    </row>
    <row r="4" spans="1:13" s="111" customFormat="1" ht="32.25" customHeight="1">
      <c r="A4" s="462" t="s">
        <v>259</v>
      </c>
      <c r="B4" s="462"/>
      <c r="C4" s="462"/>
      <c r="D4" s="462"/>
      <c r="E4" s="462"/>
      <c r="F4" s="462"/>
    </row>
    <row r="5" spans="1:13" s="172" customFormat="1" ht="6.75" customHeight="1">
      <c r="A5" s="507"/>
      <c r="B5" s="507"/>
      <c r="C5" s="507"/>
      <c r="D5" s="507"/>
      <c r="E5" s="507"/>
      <c r="F5" s="507"/>
    </row>
    <row r="6" spans="1:13">
      <c r="A6" s="2" t="s">
        <v>45</v>
      </c>
      <c r="B6" s="2"/>
      <c r="C6" s="69"/>
      <c r="D6" s="173"/>
      <c r="E6" s="173"/>
      <c r="F6" s="174"/>
      <c r="G6" s="176"/>
      <c r="H6" s="175"/>
      <c r="I6" s="1"/>
      <c r="J6" s="1"/>
      <c r="K6" s="1"/>
    </row>
    <row r="7" spans="1:13" s="111" customFormat="1" ht="6" customHeight="1">
      <c r="A7" s="2"/>
      <c r="B7" s="2"/>
      <c r="C7" s="2"/>
      <c r="D7" s="2"/>
      <c r="E7" s="2"/>
      <c r="F7" s="2"/>
    </row>
    <row r="8" spans="1:13" s="111" customFormat="1" ht="15.6">
      <c r="A8" s="508" t="s">
        <v>24</v>
      </c>
      <c r="B8" s="509"/>
      <c r="C8" s="510"/>
      <c r="D8" s="360"/>
      <c r="E8" s="192" t="s">
        <v>25</v>
      </c>
      <c r="F8" s="291"/>
    </row>
    <row r="9" spans="1:13" s="111" customFormat="1" ht="15.6">
      <c r="A9" s="508" t="s">
        <v>26</v>
      </c>
      <c r="B9" s="509"/>
      <c r="C9" s="510"/>
      <c r="D9" s="360"/>
      <c r="E9" s="192" t="s">
        <v>25</v>
      </c>
      <c r="F9" s="291"/>
    </row>
    <row r="10" spans="1:13" s="111" customFormat="1" ht="15.6">
      <c r="A10" s="508" t="s">
        <v>27</v>
      </c>
      <c r="B10" s="509"/>
      <c r="C10" s="510"/>
      <c r="D10" s="360"/>
      <c r="E10" s="192" t="s">
        <v>25</v>
      </c>
      <c r="F10" s="291"/>
    </row>
    <row r="11" spans="1:13" s="111" customFormat="1" ht="6" customHeight="1">
      <c r="A11" s="2"/>
      <c r="B11" s="2"/>
      <c r="C11" s="2"/>
      <c r="D11" s="2"/>
      <c r="E11" s="2"/>
      <c r="F11" s="2"/>
    </row>
    <row r="12" spans="1:13">
      <c r="A12" s="65"/>
      <c r="B12" s="65"/>
      <c r="C12" s="65"/>
      <c r="D12" s="83" t="s">
        <v>28</v>
      </c>
      <c r="E12" s="83" t="s">
        <v>176</v>
      </c>
      <c r="F12" s="83" t="s">
        <v>29</v>
      </c>
    </row>
    <row r="13" spans="1:13" ht="15" customHeight="1">
      <c r="A13" s="202" t="s">
        <v>19</v>
      </c>
      <c r="B13" s="203"/>
      <c r="C13" s="204"/>
      <c r="D13" s="72">
        <v>100</v>
      </c>
      <c r="E13" s="72">
        <v>100</v>
      </c>
      <c r="F13" s="84">
        <v>100</v>
      </c>
    </row>
    <row r="14" spans="1:13" ht="15" customHeight="1">
      <c r="A14" s="201" t="s">
        <v>128</v>
      </c>
      <c r="B14" s="85"/>
      <c r="C14" s="86"/>
      <c r="D14" s="361"/>
      <c r="E14" s="362"/>
      <c r="F14" s="363"/>
    </row>
    <row r="15" spans="1:13">
      <c r="A15" s="201" t="s">
        <v>9</v>
      </c>
      <c r="B15" s="85"/>
      <c r="C15" s="86"/>
      <c r="D15" s="364"/>
      <c r="E15" s="365"/>
      <c r="F15" s="366"/>
    </row>
    <row r="16" spans="1:13">
      <c r="A16" s="201" t="s">
        <v>10</v>
      </c>
      <c r="B16" s="85"/>
      <c r="C16" s="86"/>
      <c r="D16" s="364"/>
      <c r="E16" s="367"/>
      <c r="F16" s="368"/>
    </row>
    <row r="17" spans="1:6">
      <c r="A17" s="201" t="s">
        <v>11</v>
      </c>
      <c r="B17" s="85"/>
      <c r="C17" s="86"/>
      <c r="D17" s="364"/>
      <c r="E17" s="370"/>
      <c r="F17" s="351"/>
    </row>
    <row r="18" spans="1:6">
      <c r="A18" s="201" t="s">
        <v>12</v>
      </c>
      <c r="B18" s="85"/>
      <c r="C18" s="86"/>
      <c r="D18" s="371"/>
      <c r="E18" s="372"/>
      <c r="F18" s="352"/>
    </row>
    <row r="19" spans="1:6">
      <c r="A19" s="201" t="s">
        <v>13</v>
      </c>
      <c r="B19" s="85"/>
      <c r="C19" s="86"/>
      <c r="D19" s="364"/>
      <c r="E19" s="369"/>
      <c r="F19" s="370"/>
    </row>
    <row r="20" spans="1:6" ht="15" customHeight="1">
      <c r="A20" s="201" t="s">
        <v>14</v>
      </c>
      <c r="B20" s="85"/>
      <c r="C20" s="86"/>
      <c r="D20" s="364"/>
      <c r="E20" s="369"/>
      <c r="F20" s="370"/>
    </row>
    <row r="21" spans="1:6">
      <c r="A21" s="201" t="s">
        <v>64</v>
      </c>
      <c r="B21" s="85"/>
      <c r="C21" s="86"/>
      <c r="D21" s="364"/>
      <c r="E21" s="369"/>
      <c r="F21" s="370"/>
    </row>
    <row r="22" spans="1:6" ht="15" customHeight="1">
      <c r="A22" s="201" t="s">
        <v>63</v>
      </c>
      <c r="B22" s="85"/>
      <c r="C22" s="86"/>
      <c r="D22" s="353"/>
      <c r="E22" s="354"/>
      <c r="F22" s="370"/>
    </row>
    <row r="23" spans="1:6">
      <c r="A23" s="498" t="s">
        <v>30</v>
      </c>
      <c r="B23" s="499"/>
      <c r="C23" s="500"/>
      <c r="D23" s="66">
        <f>SUM(D15:D21)</f>
        <v>0</v>
      </c>
      <c r="E23" s="66">
        <f>SUM(E15:E21)</f>
        <v>0</v>
      </c>
      <c r="F23" s="66">
        <f>SUM(F15,F16,F19,F20,F21,F22)</f>
        <v>0</v>
      </c>
    </row>
    <row r="24" spans="1:6">
      <c r="A24" s="519" t="s">
        <v>15</v>
      </c>
      <c r="B24" s="520"/>
      <c r="C24" s="87"/>
      <c r="D24" s="67"/>
      <c r="E24" s="67"/>
      <c r="F24" s="68"/>
    </row>
    <row r="25" spans="1:6">
      <c r="A25" s="521" t="s">
        <v>31</v>
      </c>
      <c r="B25" s="522"/>
      <c r="C25" s="88"/>
      <c r="D25" s="365"/>
      <c r="E25" s="365"/>
      <c r="F25" s="365"/>
    </row>
    <row r="26" spans="1:6">
      <c r="A26" s="486" t="s">
        <v>0</v>
      </c>
      <c r="B26" s="487"/>
      <c r="C26" s="86"/>
      <c r="D26" s="365"/>
      <c r="E26" s="365"/>
      <c r="F26" s="365"/>
    </row>
    <row r="27" spans="1:6">
      <c r="A27" s="486" t="s">
        <v>1</v>
      </c>
      <c r="B27" s="487"/>
      <c r="C27" s="86"/>
      <c r="D27" s="365"/>
      <c r="E27" s="365"/>
      <c r="F27" s="365"/>
    </row>
    <row r="28" spans="1:6">
      <c r="A28" s="486" t="s">
        <v>2</v>
      </c>
      <c r="B28" s="487"/>
      <c r="C28" s="86"/>
      <c r="D28" s="365"/>
      <c r="E28" s="365"/>
      <c r="F28" s="365"/>
    </row>
    <row r="29" spans="1:6">
      <c r="A29" s="486" t="s">
        <v>3</v>
      </c>
      <c r="B29" s="487"/>
      <c r="C29" s="86"/>
      <c r="D29" s="365"/>
      <c r="E29" s="365"/>
      <c r="F29" s="365"/>
    </row>
    <row r="30" spans="1:6">
      <c r="A30" s="521" t="s">
        <v>68</v>
      </c>
      <c r="B30" s="522"/>
      <c r="C30" s="86"/>
      <c r="D30" s="365"/>
      <c r="E30" s="365"/>
      <c r="F30" s="365"/>
    </row>
    <row r="31" spans="1:6">
      <c r="A31" s="486" t="s">
        <v>4</v>
      </c>
      <c r="B31" s="487"/>
      <c r="C31" s="86"/>
      <c r="D31" s="365"/>
      <c r="E31" s="365"/>
      <c r="F31" s="365"/>
    </row>
    <row r="32" spans="1:6">
      <c r="A32" s="486" t="s">
        <v>67</v>
      </c>
      <c r="B32" s="487"/>
      <c r="C32" s="86"/>
      <c r="D32" s="365"/>
      <c r="E32" s="365"/>
      <c r="F32" s="365"/>
    </row>
    <row r="33" spans="1:6">
      <c r="A33" s="486" t="s">
        <v>5</v>
      </c>
      <c r="B33" s="487"/>
      <c r="C33" s="86"/>
      <c r="D33" s="365"/>
      <c r="E33" s="365"/>
      <c r="F33" s="365"/>
    </row>
    <row r="34" spans="1:6">
      <c r="A34" s="488" t="s">
        <v>69</v>
      </c>
      <c r="B34" s="489"/>
      <c r="C34" s="86"/>
      <c r="D34" s="365"/>
      <c r="E34" s="365"/>
      <c r="F34" s="365"/>
    </row>
    <row r="35" spans="1:6" ht="15" customHeight="1">
      <c r="A35" s="501" t="s">
        <v>130</v>
      </c>
      <c r="B35" s="502"/>
      <c r="C35" s="503"/>
      <c r="D35" s="365"/>
      <c r="E35" s="365"/>
      <c r="F35" s="365"/>
    </row>
    <row r="36" spans="1:6" ht="15" customHeight="1">
      <c r="A36" s="488" t="s">
        <v>54</v>
      </c>
      <c r="B36" s="489"/>
      <c r="C36" s="276"/>
      <c r="D36" s="365"/>
      <c r="E36" s="365"/>
      <c r="F36" s="365"/>
    </row>
    <row r="37" spans="1:6" ht="15" customHeight="1">
      <c r="A37" s="488" t="s">
        <v>169</v>
      </c>
      <c r="B37" s="489"/>
      <c r="C37" s="490"/>
      <c r="D37" s="365"/>
      <c r="E37" s="365"/>
      <c r="F37" s="365"/>
    </row>
    <row r="38" spans="1:6">
      <c r="A38" s="492" t="s">
        <v>32</v>
      </c>
      <c r="B38" s="493"/>
      <c r="C38" s="494"/>
      <c r="D38" s="89">
        <f>SUM(D23:D37)</f>
        <v>0</v>
      </c>
      <c r="E38" s="89">
        <f>SUM(E23:E37)</f>
        <v>0</v>
      </c>
      <c r="F38" s="89">
        <f>SUM(F23:F37)</f>
        <v>0</v>
      </c>
    </row>
    <row r="39" spans="1:6">
      <c r="A39" s="481" t="s">
        <v>33</v>
      </c>
      <c r="B39" s="482"/>
      <c r="C39" s="483"/>
      <c r="D39" s="89">
        <f>D13+D38</f>
        <v>100</v>
      </c>
      <c r="E39" s="89">
        <f>E13+E38</f>
        <v>100</v>
      </c>
      <c r="F39" s="89">
        <f>F13+F38</f>
        <v>100</v>
      </c>
    </row>
    <row r="40" spans="1:6" ht="15" customHeight="1">
      <c r="A40" s="484" t="s">
        <v>16</v>
      </c>
      <c r="B40" s="485"/>
      <c r="C40" s="90"/>
      <c r="D40" s="91"/>
      <c r="E40" s="91"/>
      <c r="F40" s="91"/>
    </row>
    <row r="41" spans="1:6" ht="24.75" customHeight="1">
      <c r="A41" s="501" t="s">
        <v>131</v>
      </c>
      <c r="B41" s="502"/>
      <c r="C41" s="504"/>
      <c r="D41" s="373"/>
      <c r="E41" s="373"/>
      <c r="F41" s="374"/>
    </row>
    <row r="42" spans="1:6" ht="15.75" customHeight="1">
      <c r="A42" s="505" t="s">
        <v>53</v>
      </c>
      <c r="B42" s="506"/>
      <c r="C42" s="86"/>
      <c r="D42" s="375"/>
      <c r="E42" s="375"/>
      <c r="F42" s="376"/>
    </row>
    <row r="43" spans="1:6">
      <c r="A43" s="486" t="s">
        <v>55</v>
      </c>
      <c r="B43" s="487"/>
      <c r="C43" s="86"/>
      <c r="D43" s="377"/>
      <c r="E43" s="377"/>
      <c r="F43" s="378"/>
    </row>
    <row r="44" spans="1:6">
      <c r="A44" s="484" t="s">
        <v>17</v>
      </c>
      <c r="B44" s="485"/>
      <c r="C44" s="90"/>
      <c r="D44" s="355"/>
      <c r="E44" s="355"/>
      <c r="F44" s="356"/>
    </row>
    <row r="45" spans="1:6">
      <c r="A45" s="486" t="s">
        <v>34</v>
      </c>
      <c r="B45" s="487"/>
      <c r="C45" s="86"/>
      <c r="D45" s="379"/>
      <c r="E45" s="379"/>
      <c r="F45" s="380"/>
    </row>
    <row r="46" spans="1:6">
      <c r="A46" s="488" t="s">
        <v>66</v>
      </c>
      <c r="B46" s="489"/>
      <c r="C46" s="490"/>
      <c r="D46" s="381"/>
      <c r="E46" s="381"/>
      <c r="F46" s="382"/>
    </row>
    <row r="47" spans="1:6">
      <c r="A47" s="488" t="s">
        <v>62</v>
      </c>
      <c r="B47" s="489"/>
      <c r="C47" s="490"/>
      <c r="D47" s="383"/>
      <c r="E47" s="383"/>
      <c r="F47" s="384"/>
    </row>
    <row r="48" spans="1:6">
      <c r="A48" s="486" t="s">
        <v>6</v>
      </c>
      <c r="B48" s="487"/>
      <c r="C48" s="86"/>
      <c r="D48" s="385"/>
      <c r="E48" s="385"/>
      <c r="F48" s="386"/>
    </row>
    <row r="49" spans="1:6">
      <c r="A49" s="486" t="s">
        <v>7</v>
      </c>
      <c r="B49" s="487"/>
      <c r="C49" s="86"/>
      <c r="D49" s="385"/>
      <c r="E49" s="385"/>
      <c r="F49" s="386"/>
    </row>
    <row r="50" spans="1:6">
      <c r="A50" s="486" t="s">
        <v>56</v>
      </c>
      <c r="B50" s="487"/>
      <c r="C50" s="86"/>
      <c r="D50" s="385"/>
      <c r="E50" s="385"/>
      <c r="F50" s="386"/>
    </row>
    <row r="51" spans="1:6">
      <c r="A51" s="492" t="s">
        <v>49</v>
      </c>
      <c r="B51" s="493"/>
      <c r="C51" s="494"/>
      <c r="D51" s="66">
        <f>SUM(D41,D42,D43,D45,D46,D47,D48,D49,D50)</f>
        <v>0</v>
      </c>
      <c r="E51" s="66">
        <f>SUM(E41,E42,E43,E45,E46,E47,E48,E49,E50)</f>
        <v>0</v>
      </c>
      <c r="F51" s="66">
        <f>SUM(F41,F42,F43,F45,F46,F47,F48,F49,F50)</f>
        <v>0</v>
      </c>
    </row>
    <row r="52" spans="1:6">
      <c r="A52" s="495" t="s">
        <v>18</v>
      </c>
      <c r="B52" s="496"/>
      <c r="C52" s="497"/>
      <c r="D52" s="66">
        <f>D51+D39</f>
        <v>100</v>
      </c>
      <c r="E52" s="66">
        <f>E51+E39</f>
        <v>100</v>
      </c>
      <c r="F52" s="66">
        <f>F51+F39</f>
        <v>100</v>
      </c>
    </row>
    <row r="53" spans="1:6">
      <c r="A53" s="200" t="s">
        <v>8</v>
      </c>
      <c r="B53" s="200"/>
      <c r="C53" s="387"/>
      <c r="D53" s="239">
        <f>D52*C53%</f>
        <v>0</v>
      </c>
      <c r="E53" s="239">
        <f>E52*C53%</f>
        <v>0</v>
      </c>
      <c r="F53" s="92">
        <f>F52*C53%</f>
        <v>0</v>
      </c>
    </row>
    <row r="54" spans="1:6">
      <c r="A54" s="481" t="s">
        <v>35</v>
      </c>
      <c r="B54" s="482"/>
      <c r="C54" s="483"/>
      <c r="D54" s="66">
        <f>SUM(D52:D53)</f>
        <v>100</v>
      </c>
      <c r="E54" s="66">
        <f>SUM(E52:E53)</f>
        <v>100</v>
      </c>
      <c r="F54" s="66">
        <f>SUM(F52:F53)</f>
        <v>100</v>
      </c>
    </row>
    <row r="55" spans="1:6">
      <c r="A55" s="481" t="s">
        <v>36</v>
      </c>
      <c r="B55" s="482"/>
      <c r="C55" s="483"/>
      <c r="D55" s="240">
        <f>$D$14*D54%</f>
        <v>0</v>
      </c>
      <c r="E55" s="240">
        <f>$E$14*E54%</f>
        <v>0</v>
      </c>
      <c r="F55" s="240">
        <f>$F$14*F54%</f>
        <v>0</v>
      </c>
    </row>
    <row r="56" spans="1:6">
      <c r="A56" s="481" t="s">
        <v>37</v>
      </c>
      <c r="B56" s="482"/>
      <c r="C56" s="483"/>
      <c r="D56" s="241">
        <f>D39/D54*100</f>
        <v>100</v>
      </c>
      <c r="E56" s="241">
        <f>E39/E54*100</f>
        <v>100</v>
      </c>
      <c r="F56" s="241">
        <f>F39/F54*100</f>
        <v>100</v>
      </c>
    </row>
    <row r="57" spans="1:6">
      <c r="A57" s="69"/>
      <c r="B57" s="69"/>
      <c r="C57" s="69"/>
      <c r="D57" s="69"/>
      <c r="E57" s="69"/>
      <c r="F57" s="69"/>
    </row>
    <row r="58" spans="1:6">
      <c r="A58" s="70"/>
      <c r="B58" s="70"/>
      <c r="C58" s="70"/>
      <c r="D58" s="93" t="s">
        <v>28</v>
      </c>
      <c r="E58" s="93" t="s">
        <v>176</v>
      </c>
      <c r="F58" s="93" t="s">
        <v>29</v>
      </c>
    </row>
    <row r="59" spans="1:6">
      <c r="A59" s="70"/>
      <c r="B59" s="70"/>
      <c r="C59" s="70" t="s">
        <v>177</v>
      </c>
      <c r="D59" s="388">
        <v>0</v>
      </c>
      <c r="E59" s="388">
        <v>0</v>
      </c>
      <c r="F59" s="388">
        <v>0</v>
      </c>
    </row>
    <row r="60" spans="1:6">
      <c r="A60" s="70"/>
      <c r="B60" s="70"/>
      <c r="C60" s="70" t="s">
        <v>39</v>
      </c>
      <c r="D60" s="516">
        <f>D59+E59+F59</f>
        <v>0</v>
      </c>
      <c r="E60" s="516"/>
      <c r="F60" s="516"/>
    </row>
    <row r="61" spans="1:6">
      <c r="A61" s="79"/>
      <c r="B61" s="79"/>
      <c r="C61" s="79" t="s">
        <v>40</v>
      </c>
      <c r="D61" s="517">
        <f>(D55*D59+E55*E59+F55*F59)/100</f>
        <v>0</v>
      </c>
      <c r="E61" s="517"/>
      <c r="F61" s="517"/>
    </row>
    <row r="62" spans="1:6">
      <c r="A62" s="79"/>
      <c r="B62" s="79"/>
      <c r="C62" s="79"/>
      <c r="D62" s="206"/>
      <c r="E62" s="292"/>
      <c r="F62" s="207"/>
    </row>
    <row r="63" spans="1:6" ht="28.5" customHeight="1">
      <c r="A63" s="511" t="s">
        <v>257</v>
      </c>
      <c r="B63" s="512"/>
      <c r="C63" s="524"/>
      <c r="D63" s="523"/>
      <c r="E63" s="523"/>
      <c r="F63" s="523"/>
    </row>
    <row r="64" spans="1:6" ht="28.5" customHeight="1">
      <c r="A64" s="511" t="s">
        <v>258</v>
      </c>
      <c r="B64" s="512"/>
      <c r="C64" s="524"/>
      <c r="D64" s="525"/>
      <c r="E64" s="526"/>
      <c r="F64" s="527"/>
    </row>
    <row r="65" spans="1:6">
      <c r="A65" s="350"/>
      <c r="B65" s="350"/>
      <c r="C65" s="350"/>
      <c r="D65" s="206"/>
      <c r="E65" s="292"/>
      <c r="F65" s="207"/>
    </row>
    <row r="66" spans="1:6" ht="28.5" customHeight="1">
      <c r="A66" s="511" t="s">
        <v>255</v>
      </c>
      <c r="B66" s="512"/>
      <c r="C66" s="524"/>
      <c r="D66" s="523"/>
      <c r="E66" s="523"/>
      <c r="F66" s="523"/>
    </row>
    <row r="67" spans="1:6" ht="28.5" customHeight="1">
      <c r="A67" s="511" t="s">
        <v>256</v>
      </c>
      <c r="B67" s="512"/>
      <c r="C67" s="524"/>
      <c r="D67" s="525"/>
      <c r="E67" s="526"/>
      <c r="F67" s="527"/>
    </row>
    <row r="68" spans="1:6">
      <c r="A68" s="79"/>
      <c r="B68" s="79"/>
      <c r="C68" s="79"/>
      <c r="D68" s="206"/>
      <c r="E68" s="292"/>
      <c r="F68" s="207"/>
    </row>
    <row r="69" spans="1:6">
      <c r="A69" s="511" t="s">
        <v>117</v>
      </c>
      <c r="B69" s="512"/>
      <c r="C69" s="94"/>
      <c r="D69" s="523"/>
      <c r="E69" s="523"/>
      <c r="F69" s="523"/>
    </row>
    <row r="70" spans="1:6">
      <c r="A70" s="511" t="s">
        <v>118</v>
      </c>
      <c r="B70" s="512"/>
      <c r="C70" s="94"/>
      <c r="D70" s="513"/>
      <c r="E70" s="514"/>
      <c r="F70" s="515"/>
    </row>
    <row r="71" spans="1:6">
      <c r="A71" s="65"/>
      <c r="B71" s="65"/>
      <c r="C71" s="65"/>
      <c r="D71" s="81"/>
      <c r="E71" s="81"/>
      <c r="F71" s="81"/>
    </row>
    <row r="72" spans="1:6">
      <c r="A72" s="70"/>
      <c r="B72" s="70"/>
      <c r="C72" s="70" t="s">
        <v>41</v>
      </c>
      <c r="D72" s="95">
        <f>(D56*D59+E56*E59+F56*F59)/100</f>
        <v>0</v>
      </c>
      <c r="E72" s="293"/>
      <c r="F72" s="81"/>
    </row>
    <row r="73" spans="1:6">
      <c r="A73" s="70"/>
      <c r="B73" s="70"/>
      <c r="C73" s="70" t="s">
        <v>42</v>
      </c>
      <c r="D73" s="95">
        <f>(D54*D59+E54*E59+F54*F59)/100</f>
        <v>0</v>
      </c>
      <c r="E73" s="293"/>
      <c r="F73" s="81"/>
    </row>
    <row r="74" spans="1:6" ht="66" customHeight="1">
      <c r="A74" s="518" t="s">
        <v>253</v>
      </c>
      <c r="B74" s="518"/>
      <c r="C74" s="518"/>
      <c r="D74" s="518"/>
      <c r="E74" s="518"/>
      <c r="F74" s="518"/>
    </row>
  </sheetData>
  <sheetProtection algorithmName="SHA-512" hashValue="GAqHuUdR3c430CuBWtVmM9tGojw+NF2h9Jbs8qOvkm15+6OYfnwKEz4Oy3/jYzTed7uIvAjhrkeGcA6o2gaVQQ==" saltValue="nELirWQP/JmNkUJiCm/SYQ==" spinCount="100000" sheet="1"/>
  <protectedRanges>
    <protectedRange sqref="D8:D10 D14:E21 F14:F16 F19:F22 D25:F37 D41:F43 D45:F50 C53 D59 E59 F59 D63:F63 D64:F64 D66:F66 D67:F67 D69:F69 D70:F70" name="Bereich1"/>
  </protectedRanges>
  <mergeCells count="54">
    <mergeCell ref="A10:C10"/>
    <mergeCell ref="A34:B34"/>
    <mergeCell ref="A23:C23"/>
    <mergeCell ref="A24:B24"/>
    <mergeCell ref="A25:B25"/>
    <mergeCell ref="A26:B26"/>
    <mergeCell ref="A27:B27"/>
    <mergeCell ref="A28:B28"/>
    <mergeCell ref="A29:B29"/>
    <mergeCell ref="A30:B30"/>
    <mergeCell ref="A31:B31"/>
    <mergeCell ref="A32:B32"/>
    <mergeCell ref="A33:B33"/>
    <mergeCell ref="D3:F3"/>
    <mergeCell ref="A4:F4"/>
    <mergeCell ref="A5:F5"/>
    <mergeCell ref="A8:C8"/>
    <mergeCell ref="A9:C9"/>
    <mergeCell ref="A46:C46"/>
    <mergeCell ref="A35:C35"/>
    <mergeCell ref="A36:B36"/>
    <mergeCell ref="A37:C37"/>
    <mergeCell ref="A38:C38"/>
    <mergeCell ref="A39:C39"/>
    <mergeCell ref="A40:B40"/>
    <mergeCell ref="A41:C41"/>
    <mergeCell ref="A42:B42"/>
    <mergeCell ref="A43:B43"/>
    <mergeCell ref="A44:B44"/>
    <mergeCell ref="A45:B45"/>
    <mergeCell ref="A63:C63"/>
    <mergeCell ref="D63:F63"/>
    <mergeCell ref="A47:C47"/>
    <mergeCell ref="A48:B48"/>
    <mergeCell ref="A49:B49"/>
    <mergeCell ref="A50:B50"/>
    <mergeCell ref="A51:C51"/>
    <mergeCell ref="A52:C52"/>
    <mergeCell ref="A54:C54"/>
    <mergeCell ref="A55:C55"/>
    <mergeCell ref="A56:C56"/>
    <mergeCell ref="D60:F60"/>
    <mergeCell ref="D61:F61"/>
    <mergeCell ref="A74:F74"/>
    <mergeCell ref="A64:C64"/>
    <mergeCell ref="D64:F64"/>
    <mergeCell ref="A69:B69"/>
    <mergeCell ref="D69:F69"/>
    <mergeCell ref="A70:B70"/>
    <mergeCell ref="D70:F70"/>
    <mergeCell ref="A66:C66"/>
    <mergeCell ref="D66:F66"/>
    <mergeCell ref="A67:C67"/>
    <mergeCell ref="D67:F67"/>
  </mergeCells>
  <conditionalFormatting sqref="D60:E60">
    <cfRule type="cellIs" dxfId="6" priority="1" stopIfTrue="1" operator="lessThan">
      <formula>100</formula>
    </cfRule>
    <cfRule type="cellIs" dxfId="5" priority="2" stopIfTrue="1" operator="greaterThan">
      <formula>100</formula>
    </cfRule>
    <cfRule type="cellIs" dxfId="4" priority="3" stopIfTrue="1" operator="equal">
      <formula>100</formula>
    </cfRule>
  </conditionalFormatting>
  <printOptions horizontalCentered="1"/>
  <pageMargins left="0.59055118110236227" right="0.19685039370078741" top="0.59055118110236227" bottom="0.39370078740157483" header="0" footer="0.19685039370078741"/>
  <pageSetup paperSize="9" scale="63" firstPageNumber="0" orientation="portrait" horizontalDpi="300" verticalDpi="300" r:id="rId1"/>
  <headerFooter alignWithMargins="0">
    <oddFooter>&amp;R&amp;"Arial,Standard"&amp;9Seite &amp;P von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0000"/>
  </sheetPr>
  <dimension ref="A1:K66"/>
  <sheetViews>
    <sheetView view="pageBreakPreview" zoomScaleNormal="100" zoomScaleSheetLayoutView="100" workbookViewId="0">
      <selection activeCell="D8" sqref="D8"/>
    </sheetView>
  </sheetViews>
  <sheetFormatPr baseColWidth="10" defaultColWidth="11.44140625" defaultRowHeight="14.4"/>
  <cols>
    <col min="1" max="1" width="29.21875" style="110" customWidth="1"/>
    <col min="2" max="2" width="40" style="110" customWidth="1"/>
    <col min="3" max="3" width="31.77734375" style="110" customWidth="1"/>
    <col min="4" max="5" width="13.44140625" style="110" customWidth="1"/>
    <col min="6" max="16384" width="11.44140625" style="110"/>
  </cols>
  <sheetData>
    <row r="1" spans="1:11" ht="30" customHeight="1">
      <c r="A1" s="22" t="str">
        <f>'Inhaltsverz. u allg Hin.Los2   '!A1</f>
        <v>Vergabe Unterhaltsreinigung</v>
      </c>
      <c r="B1" s="27"/>
      <c r="C1" s="23"/>
      <c r="D1" s="23"/>
      <c r="E1" s="23"/>
    </row>
    <row r="2" spans="1:11">
      <c r="A2" s="221" t="str">
        <f>'Inhaltsverz. u allg Hin.Los2   '!A2</f>
        <v>Anhang Teil C (EXCEL-Teil)</v>
      </c>
      <c r="B2" s="23"/>
      <c r="C2" s="23"/>
      <c r="D2" s="23"/>
      <c r="E2" s="23"/>
    </row>
    <row r="3" spans="1:11" ht="15" customHeight="1">
      <c r="A3" s="195" t="s">
        <v>75</v>
      </c>
      <c r="B3" s="279" t="str">
        <f>'Inhaltsverz. u allg Hin.Los2   '!B3</f>
        <v>Verwalltungsgemeinschaft Kochel am See</v>
      </c>
      <c r="C3" s="195" t="str">
        <f>'Inhaltsverz. u allg Hin.Los2   '!D3</f>
        <v>Vergabenummer/   Aktenzeichen:</v>
      </c>
      <c r="D3" s="528" t="str">
        <f>'Inhaltsverz. u allg Hin.Los2   '!E3</f>
        <v>EU-3-2-cst-26-131</v>
      </c>
      <c r="E3" s="421"/>
    </row>
    <row r="4" spans="1:11" s="111" customFormat="1" ht="32.25" customHeight="1">
      <c r="A4" s="462" t="s">
        <v>260</v>
      </c>
      <c r="B4" s="462"/>
      <c r="C4" s="462"/>
      <c r="D4" s="462"/>
      <c r="E4" s="462"/>
    </row>
    <row r="5" spans="1:11" s="172" customFormat="1" ht="6.75" customHeight="1">
      <c r="A5" s="507"/>
      <c r="B5" s="507"/>
      <c r="C5" s="507"/>
      <c r="D5" s="507"/>
      <c r="E5" s="507"/>
    </row>
    <row r="6" spans="1:11">
      <c r="A6" s="2" t="s">
        <v>45</v>
      </c>
      <c r="B6" s="2"/>
      <c r="C6" s="69"/>
      <c r="D6" s="173"/>
      <c r="E6" s="174"/>
      <c r="F6" s="175"/>
      <c r="G6" s="176"/>
      <c r="H6" s="175"/>
      <c r="I6" s="1"/>
      <c r="J6" s="1"/>
      <c r="K6" s="1"/>
    </row>
    <row r="7" spans="1:11" s="111" customFormat="1" ht="6" customHeight="1">
      <c r="A7" s="2"/>
      <c r="B7" s="2"/>
      <c r="C7" s="2"/>
      <c r="D7" s="2"/>
      <c r="E7" s="2"/>
    </row>
    <row r="8" spans="1:11" s="111" customFormat="1" ht="15.6">
      <c r="A8" s="532" t="s">
        <v>24</v>
      </c>
      <c r="B8" s="532"/>
      <c r="C8" s="532"/>
      <c r="D8" s="360"/>
      <c r="E8" s="192" t="s">
        <v>25</v>
      </c>
    </row>
    <row r="9" spans="1:11" s="111" customFormat="1" ht="15.6">
      <c r="A9" s="533" t="s">
        <v>26</v>
      </c>
      <c r="B9" s="533"/>
      <c r="C9" s="533"/>
      <c r="D9" s="360"/>
      <c r="E9" s="191" t="s">
        <v>25</v>
      </c>
    </row>
    <row r="10" spans="1:11" s="111" customFormat="1" ht="15.6">
      <c r="A10" s="534" t="s">
        <v>27</v>
      </c>
      <c r="B10" s="534"/>
      <c r="C10" s="534"/>
      <c r="D10" s="360"/>
      <c r="E10" s="178" t="s">
        <v>25</v>
      </c>
    </row>
    <row r="11" spans="1:11" s="111" customFormat="1" ht="6" customHeight="1">
      <c r="A11" s="2"/>
      <c r="B11" s="2"/>
      <c r="C11" s="2"/>
      <c r="D11" s="2"/>
      <c r="E11" s="2"/>
    </row>
    <row r="12" spans="1:11">
      <c r="A12" s="65"/>
      <c r="B12" s="65"/>
      <c r="C12" s="65"/>
      <c r="D12" s="71" t="s">
        <v>28</v>
      </c>
      <c r="E12" s="71" t="s">
        <v>29</v>
      </c>
    </row>
    <row r="13" spans="1:11">
      <c r="A13" s="534" t="s">
        <v>19</v>
      </c>
      <c r="B13" s="534"/>
      <c r="C13" s="534"/>
      <c r="D13" s="72">
        <v>100</v>
      </c>
      <c r="E13" s="73">
        <v>100</v>
      </c>
    </row>
    <row r="14" spans="1:11">
      <c r="A14" s="530" t="s">
        <v>50</v>
      </c>
      <c r="B14" s="530"/>
      <c r="C14" s="530"/>
      <c r="D14" s="389"/>
      <c r="E14" s="393"/>
    </row>
    <row r="15" spans="1:11">
      <c r="A15" s="530" t="s">
        <v>9</v>
      </c>
      <c r="B15" s="530"/>
      <c r="C15" s="530"/>
      <c r="D15" s="390"/>
      <c r="E15" s="394"/>
    </row>
    <row r="16" spans="1:11">
      <c r="A16" s="521" t="s">
        <v>10</v>
      </c>
      <c r="B16" s="521"/>
      <c r="C16" s="521"/>
      <c r="D16" s="390"/>
      <c r="E16" s="395"/>
    </row>
    <row r="17" spans="1:5">
      <c r="A17" s="530" t="s">
        <v>11</v>
      </c>
      <c r="B17" s="530"/>
      <c r="C17" s="530"/>
      <c r="D17" s="391"/>
      <c r="E17" s="242"/>
    </row>
    <row r="18" spans="1:5">
      <c r="A18" s="530" t="s">
        <v>12</v>
      </c>
      <c r="B18" s="530"/>
      <c r="C18" s="530"/>
      <c r="D18" s="392"/>
      <c r="E18" s="242"/>
    </row>
    <row r="19" spans="1:5">
      <c r="A19" s="530" t="s">
        <v>13</v>
      </c>
      <c r="B19" s="530"/>
      <c r="C19" s="530"/>
      <c r="D19" s="391"/>
      <c r="E19" s="396"/>
    </row>
    <row r="20" spans="1:5">
      <c r="A20" s="521" t="s">
        <v>14</v>
      </c>
      <c r="B20" s="521"/>
      <c r="C20" s="521"/>
      <c r="D20" s="391"/>
      <c r="E20" s="396"/>
    </row>
    <row r="21" spans="1:5">
      <c r="A21" s="521" t="s">
        <v>64</v>
      </c>
      <c r="B21" s="521"/>
      <c r="C21" s="521"/>
      <c r="D21" s="391"/>
      <c r="E21" s="396"/>
    </row>
    <row r="22" spans="1:5">
      <c r="A22" s="521" t="s">
        <v>63</v>
      </c>
      <c r="B22" s="521"/>
      <c r="C22" s="521"/>
      <c r="D22" s="238"/>
      <c r="E22" s="396"/>
    </row>
    <row r="23" spans="1:5">
      <c r="A23" s="531" t="s">
        <v>30</v>
      </c>
      <c r="B23" s="531"/>
      <c r="C23" s="531"/>
      <c r="D23" s="74">
        <f>SUM(D15:D21)</f>
        <v>0</v>
      </c>
      <c r="E23" s="74">
        <f>SUM(E15,E16,E19,E20,E21,E22)</f>
        <v>0</v>
      </c>
    </row>
    <row r="24" spans="1:5">
      <c r="A24" s="534" t="s">
        <v>15</v>
      </c>
      <c r="B24" s="534"/>
      <c r="C24" s="534"/>
      <c r="D24" s="67"/>
      <c r="E24" s="68"/>
    </row>
    <row r="25" spans="1:5">
      <c r="A25" s="530" t="s">
        <v>31</v>
      </c>
      <c r="B25" s="530"/>
      <c r="C25" s="530"/>
      <c r="D25" s="397"/>
      <c r="E25" s="394"/>
    </row>
    <row r="26" spans="1:5">
      <c r="A26" s="530" t="s">
        <v>0</v>
      </c>
      <c r="B26" s="530"/>
      <c r="C26" s="530"/>
      <c r="D26" s="397"/>
      <c r="E26" s="394"/>
    </row>
    <row r="27" spans="1:5">
      <c r="A27" s="530" t="s">
        <v>1</v>
      </c>
      <c r="B27" s="530"/>
      <c r="C27" s="530"/>
      <c r="D27" s="397"/>
      <c r="E27" s="394"/>
    </row>
    <row r="28" spans="1:5">
      <c r="A28" s="530" t="s">
        <v>2</v>
      </c>
      <c r="B28" s="530"/>
      <c r="C28" s="530"/>
      <c r="D28" s="397"/>
      <c r="E28" s="394"/>
    </row>
    <row r="29" spans="1:5">
      <c r="A29" s="530" t="s">
        <v>3</v>
      </c>
      <c r="B29" s="530"/>
      <c r="C29" s="530"/>
      <c r="D29" s="397"/>
      <c r="E29" s="394"/>
    </row>
    <row r="30" spans="1:5">
      <c r="A30" s="521" t="s">
        <v>68</v>
      </c>
      <c r="B30" s="521"/>
      <c r="C30" s="521"/>
      <c r="D30" s="397"/>
      <c r="E30" s="394"/>
    </row>
    <row r="31" spans="1:5">
      <c r="A31" s="530" t="s">
        <v>4</v>
      </c>
      <c r="B31" s="530"/>
      <c r="C31" s="530"/>
      <c r="D31" s="397"/>
      <c r="E31" s="394"/>
    </row>
    <row r="32" spans="1:5">
      <c r="A32" s="530" t="s">
        <v>67</v>
      </c>
      <c r="B32" s="530"/>
      <c r="C32" s="530"/>
      <c r="D32" s="397"/>
      <c r="E32" s="394"/>
    </row>
    <row r="33" spans="1:5">
      <c r="A33" s="530" t="s">
        <v>5</v>
      </c>
      <c r="B33" s="530"/>
      <c r="C33" s="530"/>
      <c r="D33" s="397"/>
      <c r="E33" s="394"/>
    </row>
    <row r="34" spans="1:5">
      <c r="A34" s="543" t="s">
        <v>69</v>
      </c>
      <c r="B34" s="544"/>
      <c r="C34" s="545"/>
      <c r="D34" s="397"/>
      <c r="E34" s="394"/>
    </row>
    <row r="35" spans="1:5">
      <c r="A35" s="543" t="s">
        <v>57</v>
      </c>
      <c r="B35" s="544"/>
      <c r="C35" s="545"/>
      <c r="D35" s="397"/>
      <c r="E35" s="394"/>
    </row>
    <row r="36" spans="1:5">
      <c r="A36" s="531" t="s">
        <v>32</v>
      </c>
      <c r="B36" s="531"/>
      <c r="C36" s="531"/>
      <c r="D36" s="75">
        <f>SUM(D23:D35)</f>
        <v>0</v>
      </c>
      <c r="E36" s="75">
        <f>SUM(E23:E35)</f>
        <v>0</v>
      </c>
    </row>
    <row r="37" spans="1:5">
      <c r="A37" s="529" t="s">
        <v>33</v>
      </c>
      <c r="B37" s="529"/>
      <c r="C37" s="529"/>
      <c r="D37" s="74">
        <f>D13+D36</f>
        <v>100</v>
      </c>
      <c r="E37" s="74">
        <f>E13+E36</f>
        <v>100</v>
      </c>
    </row>
    <row r="38" spans="1:5" ht="14.1" customHeight="1">
      <c r="A38" s="547" t="s">
        <v>16</v>
      </c>
      <c r="B38" s="547"/>
      <c r="C38" s="547"/>
      <c r="D38" s="76"/>
      <c r="E38" s="76"/>
    </row>
    <row r="39" spans="1:5" ht="14.1" customHeight="1">
      <c r="A39" s="540" t="s">
        <v>51</v>
      </c>
      <c r="B39" s="541"/>
      <c r="C39" s="542"/>
      <c r="D39" s="398"/>
      <c r="E39" s="399"/>
    </row>
    <row r="40" spans="1:5">
      <c r="A40" s="540" t="s">
        <v>52</v>
      </c>
      <c r="B40" s="541"/>
      <c r="C40" s="542"/>
      <c r="D40" s="398"/>
      <c r="E40" s="395"/>
    </row>
    <row r="41" spans="1:5" ht="14.1" customHeight="1">
      <c r="A41" s="547" t="s">
        <v>17</v>
      </c>
      <c r="B41" s="548"/>
      <c r="C41" s="548"/>
      <c r="D41" s="243"/>
      <c r="E41" s="243"/>
    </row>
    <row r="42" spans="1:5">
      <c r="A42" s="530" t="s">
        <v>43</v>
      </c>
      <c r="B42" s="530"/>
      <c r="C42" s="530"/>
      <c r="D42" s="400"/>
      <c r="E42" s="400"/>
    </row>
    <row r="43" spans="1:5">
      <c r="A43" s="530" t="s">
        <v>44</v>
      </c>
      <c r="B43" s="530"/>
      <c r="C43" s="530"/>
      <c r="D43" s="401"/>
      <c r="E43" s="402"/>
    </row>
    <row r="44" spans="1:5">
      <c r="A44" s="530" t="s">
        <v>62</v>
      </c>
      <c r="B44" s="530"/>
      <c r="C44" s="530"/>
      <c r="D44" s="401"/>
      <c r="E44" s="402"/>
    </row>
    <row r="45" spans="1:5">
      <c r="A45" s="530" t="s">
        <v>6</v>
      </c>
      <c r="B45" s="530"/>
      <c r="C45" s="530"/>
      <c r="D45" s="401"/>
      <c r="E45" s="402"/>
    </row>
    <row r="46" spans="1:5">
      <c r="A46" s="530" t="s">
        <v>7</v>
      </c>
      <c r="B46" s="530"/>
      <c r="C46" s="530"/>
      <c r="D46" s="401"/>
      <c r="E46" s="402"/>
    </row>
    <row r="47" spans="1:5">
      <c r="A47" s="530" t="s">
        <v>56</v>
      </c>
      <c r="B47" s="530"/>
      <c r="C47" s="530"/>
      <c r="D47" s="401"/>
      <c r="E47" s="402"/>
    </row>
    <row r="48" spans="1:5">
      <c r="A48" s="531" t="s">
        <v>49</v>
      </c>
      <c r="B48" s="531"/>
      <c r="C48" s="531"/>
      <c r="D48" s="74">
        <f>SUM(D39,D40,D42,D43,D44,D45,D46,D47)</f>
        <v>0</v>
      </c>
      <c r="E48" s="74">
        <f>SUM(E39,E40,E42,E43,E44,E45,E46,E47)</f>
        <v>0</v>
      </c>
    </row>
    <row r="49" spans="1:5">
      <c r="A49" s="549" t="s">
        <v>18</v>
      </c>
      <c r="B49" s="549"/>
      <c r="C49" s="549"/>
      <c r="D49" s="74">
        <f>D48+D37</f>
        <v>100</v>
      </c>
      <c r="E49" s="74">
        <f>E48+E37</f>
        <v>100</v>
      </c>
    </row>
    <row r="50" spans="1:5">
      <c r="A50" s="77" t="s">
        <v>48</v>
      </c>
      <c r="B50" s="77"/>
      <c r="C50" s="403"/>
      <c r="D50" s="244">
        <f>D49*C50%</f>
        <v>0</v>
      </c>
      <c r="E50" s="245">
        <f>E49*C50%</f>
        <v>0</v>
      </c>
    </row>
    <row r="51" spans="1:5">
      <c r="A51" s="529" t="s">
        <v>35</v>
      </c>
      <c r="B51" s="529"/>
      <c r="C51" s="529"/>
      <c r="D51" s="74">
        <f>SUM(D49:D50)</f>
        <v>100</v>
      </c>
      <c r="E51" s="74">
        <f>SUM(E49:E50)</f>
        <v>100</v>
      </c>
    </row>
    <row r="52" spans="1:5">
      <c r="A52" s="529" t="s">
        <v>36</v>
      </c>
      <c r="B52" s="529"/>
      <c r="C52" s="529"/>
      <c r="D52" s="246">
        <f>$D$14*D51%</f>
        <v>0</v>
      </c>
      <c r="E52" s="246">
        <f>$E$14*E51%</f>
        <v>0</v>
      </c>
    </row>
    <row r="53" spans="1:5">
      <c r="A53" s="529" t="s">
        <v>37</v>
      </c>
      <c r="B53" s="529"/>
      <c r="C53" s="529"/>
      <c r="D53" s="247">
        <f>D37/D51*100</f>
        <v>100</v>
      </c>
      <c r="E53" s="247">
        <f>E37/E51*100</f>
        <v>100</v>
      </c>
    </row>
    <row r="54" spans="1:5">
      <c r="A54" s="69"/>
      <c r="B54" s="69"/>
      <c r="C54" s="69"/>
      <c r="D54" s="69"/>
      <c r="E54" s="69"/>
    </row>
    <row r="55" spans="1:5">
      <c r="A55" s="70"/>
      <c r="B55" s="70"/>
      <c r="C55" s="70"/>
      <c r="D55" s="78" t="s">
        <v>28</v>
      </c>
      <c r="E55" s="78" t="s">
        <v>29</v>
      </c>
    </row>
    <row r="56" spans="1:5">
      <c r="A56" s="70"/>
      <c r="B56" s="70"/>
      <c r="C56" s="70" t="s">
        <v>38</v>
      </c>
      <c r="D56" s="404">
        <v>0</v>
      </c>
      <c r="E56" s="404">
        <v>0</v>
      </c>
    </row>
    <row r="57" spans="1:5">
      <c r="A57" s="70"/>
      <c r="B57" s="70"/>
      <c r="C57" s="70" t="s">
        <v>39</v>
      </c>
      <c r="D57" s="516">
        <f>D56+E56</f>
        <v>0</v>
      </c>
      <c r="E57" s="516"/>
    </row>
    <row r="58" spans="1:5">
      <c r="A58" s="79"/>
      <c r="B58" s="79"/>
      <c r="C58" s="79" t="s">
        <v>40</v>
      </c>
      <c r="D58" s="537">
        <f>(D52*D56+E52*E56)/100</f>
        <v>0</v>
      </c>
      <c r="E58" s="537"/>
    </row>
    <row r="59" spans="1:5">
      <c r="A59" s="79"/>
      <c r="B59" s="79"/>
      <c r="C59" s="79"/>
      <c r="D59" s="550"/>
      <c r="E59" s="551"/>
    </row>
    <row r="60" spans="1:5">
      <c r="A60" s="539" t="s">
        <v>117</v>
      </c>
      <c r="B60" s="539"/>
      <c r="C60" s="539"/>
      <c r="D60" s="538"/>
      <c r="E60" s="538"/>
    </row>
    <row r="61" spans="1:5">
      <c r="A61" s="539" t="s">
        <v>118</v>
      </c>
      <c r="B61" s="539"/>
      <c r="C61" s="539"/>
      <c r="D61" s="513"/>
      <c r="E61" s="515"/>
    </row>
    <row r="62" spans="1:5">
      <c r="A62" s="79"/>
      <c r="B62" s="79"/>
      <c r="C62" s="179"/>
      <c r="D62" s="80"/>
      <c r="E62" s="69"/>
    </row>
    <row r="63" spans="1:5">
      <c r="A63" s="70"/>
      <c r="B63" s="70"/>
      <c r="C63" s="70" t="s">
        <v>41</v>
      </c>
      <c r="D63" s="82">
        <f>(D53*D56+E53*E56)/100</f>
        <v>0</v>
      </c>
      <c r="E63" s="81"/>
    </row>
    <row r="64" spans="1:5">
      <c r="A64" s="70"/>
      <c r="B64" s="70"/>
      <c r="C64" s="70" t="s">
        <v>42</v>
      </c>
      <c r="D64" s="82">
        <f>(D51*D56+E51*E56)/100</f>
        <v>0</v>
      </c>
      <c r="E64" s="81"/>
    </row>
    <row r="65" spans="1:5" ht="80.099999999999994" customHeight="1">
      <c r="A65" s="535" t="s">
        <v>261</v>
      </c>
      <c r="B65" s="535"/>
      <c r="C65" s="536"/>
      <c r="D65" s="536"/>
      <c r="E65" s="536"/>
    </row>
    <row r="66" spans="1:5">
      <c r="A66" s="177"/>
      <c r="B66" s="177"/>
      <c r="D66" s="546"/>
      <c r="E66" s="546"/>
    </row>
  </sheetData>
  <sheetProtection algorithmName="SHA-512" hashValue="WOHsU0owqM2SK9Dr38m4ccoYUzVr5F7rejUM2MVaizhGClfFTGYB/k7W/E0uM/nTGzCPHJn8Wz1PQh/oDubxGA==" saltValue="4KFbBCuB76w8BVeCysHWNA==" spinCount="100000" sheet="1"/>
  <protectedRanges>
    <protectedRange sqref="D8:D10 D14:D21 E14:E16 E19:E22 D25:E35 D39:E40 D42:E47 C50 D56 E56 D60:E60 D61:E61" name="Bereich1"/>
  </protectedRanges>
  <mergeCells count="55">
    <mergeCell ref="D66:E66"/>
    <mergeCell ref="A19:C19"/>
    <mergeCell ref="A48:C48"/>
    <mergeCell ref="A43:C43"/>
    <mergeCell ref="A37:C37"/>
    <mergeCell ref="A38:C38"/>
    <mergeCell ref="A40:C40"/>
    <mergeCell ref="A41:C41"/>
    <mergeCell ref="A42:C42"/>
    <mergeCell ref="A27:C27"/>
    <mergeCell ref="A28:C28"/>
    <mergeCell ref="A35:C35"/>
    <mergeCell ref="A24:C24"/>
    <mergeCell ref="A49:C49"/>
    <mergeCell ref="A21:C21"/>
    <mergeCell ref="D59:E59"/>
    <mergeCell ref="A31:C31"/>
    <mergeCell ref="A32:C32"/>
    <mergeCell ref="A23:C23"/>
    <mergeCell ref="A39:C39"/>
    <mergeCell ref="A34:C34"/>
    <mergeCell ref="A65:E65"/>
    <mergeCell ref="D58:E58"/>
    <mergeCell ref="D57:E57"/>
    <mergeCell ref="D60:E60"/>
    <mergeCell ref="D61:E61"/>
    <mergeCell ref="A60:C60"/>
    <mergeCell ref="A61:C61"/>
    <mergeCell ref="A4:E4"/>
    <mergeCell ref="A8:C8"/>
    <mergeCell ref="A9:C9"/>
    <mergeCell ref="A18:C18"/>
    <mergeCell ref="A16:C16"/>
    <mergeCell ref="A17:C17"/>
    <mergeCell ref="A5:E5"/>
    <mergeCell ref="A10:C10"/>
    <mergeCell ref="A13:C13"/>
    <mergeCell ref="A14:C14"/>
    <mergeCell ref="A15:C15"/>
    <mergeCell ref="D3:E3"/>
    <mergeCell ref="A51:C51"/>
    <mergeCell ref="A52:C52"/>
    <mergeCell ref="A53:C53"/>
    <mergeCell ref="A44:C44"/>
    <mergeCell ref="A45:C45"/>
    <mergeCell ref="A46:C46"/>
    <mergeCell ref="A47:C47"/>
    <mergeCell ref="A20:C20"/>
    <mergeCell ref="A22:C22"/>
    <mergeCell ref="A33:C33"/>
    <mergeCell ref="A36:C36"/>
    <mergeCell ref="A29:C29"/>
    <mergeCell ref="A30:C30"/>
    <mergeCell ref="A25:C25"/>
    <mergeCell ref="A26:C26"/>
  </mergeCells>
  <phoneticPr fontId="0" type="noConversion"/>
  <conditionalFormatting sqref="D57">
    <cfRule type="cellIs" dxfId="3" priority="1" stopIfTrue="1" operator="lessThan">
      <formula>100</formula>
    </cfRule>
    <cfRule type="cellIs" dxfId="2" priority="2" stopIfTrue="1" operator="greaterThan">
      <formula>100</formula>
    </cfRule>
    <cfRule type="cellIs" dxfId="1" priority="3" stopIfTrue="1" operator="equal">
      <formula>100</formula>
    </cfRule>
  </conditionalFormatting>
  <printOptions horizontalCentered="1"/>
  <pageMargins left="0.59055118110236227" right="0.19685039370078741" top="0.59055118110236227" bottom="0.39370078740157483" header="0" footer="0.19685039370078741"/>
  <pageSetup paperSize="9" scale="72" firstPageNumber="0" orientation="portrait" horizontalDpi="300" verticalDpi="300" r:id="rId1"/>
  <headerFooter alignWithMargins="0">
    <oddFooter>&amp;R&amp;"Arial,Standard"&amp;9Seiten &amp;P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53f78e-8288-45a6-b0fd-b424a45e075a" xsi:nil="true"/>
    <lcf76f155ced4ddcb4097134ff3c332f xmlns="3cf6de26-0b4b-4e05-834f-b64e9d142eb0">
      <Terms xmlns="http://schemas.microsoft.com/office/infopath/2007/PartnerControls"/>
    </lcf76f155ced4ddcb4097134ff3c332f>
    <_dlc_DocId xmlns="0753f78e-8288-45a6-b0fd-b424a45e075a">4ZAZK5PC63HH-1595827385-46932</_dlc_DocId>
    <_dlc_DocIdUrl xmlns="0753f78e-8288-45a6-b0fd-b424a45e075a">
      <Url>https://neumannneumann.sharepoint.com/sites/DMS/_layouts/15/DocIdRedir.aspx?ID=4ZAZK5PC63HH-1595827385-46932</Url>
      <Description>4ZAZK5PC63HH-1595827385-46932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24A029512E4314C8107E1648F6723AB" ma:contentTypeVersion="16" ma:contentTypeDescription="Ein neues Dokument erstellen." ma:contentTypeScope="" ma:versionID="c8a65d9ca70afb79b01b3205661d9212">
  <xsd:schema xmlns:xsd="http://www.w3.org/2001/XMLSchema" xmlns:xs="http://www.w3.org/2001/XMLSchema" xmlns:p="http://schemas.microsoft.com/office/2006/metadata/properties" xmlns:ns2="0753f78e-8288-45a6-b0fd-b424a45e075a" xmlns:ns3="3cf6de26-0b4b-4e05-834f-b64e9d142eb0" targetNamespace="http://schemas.microsoft.com/office/2006/metadata/properties" ma:root="true" ma:fieldsID="0685fde05ca7e30543efad5f434f9864" ns2:_="" ns3:_="">
    <xsd:import namespace="0753f78e-8288-45a6-b0fd-b424a45e075a"/>
    <xsd:import namespace="3cf6de26-0b4b-4e05-834f-b64e9d142eb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f78e-8288-45a6-b0fd-b424a45e075a"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0d8d7422-a8a2-4f76-bf05-381997659216}" ma:internalName="TaxCatchAll" ma:showField="CatchAllData" ma:web="0753f78e-8288-45a6-b0fd-b424a45e075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f6de26-0b4b-4e05-834f-b64e9d142eb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dabf702a-a282-4b48-82cc-9d26ff6b34a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3D69F19-D14B-4D32-8CEC-D291A8F343CD}">
  <ds:schemaRefs>
    <ds:schemaRef ds:uri="http://schemas.microsoft.com/sharepoint/v3/contenttype/forms"/>
  </ds:schemaRefs>
</ds:datastoreItem>
</file>

<file path=customXml/itemProps2.xml><?xml version="1.0" encoding="utf-8"?>
<ds:datastoreItem xmlns:ds="http://schemas.openxmlformats.org/officeDocument/2006/customXml" ds:itemID="{54E5A8D7-07D5-42F4-81AA-99BCEC848ECB}">
  <ds:schemaRefs>
    <ds:schemaRef ds:uri="http://schemas.microsoft.com/office/2006/metadata/properties"/>
    <ds:schemaRef ds:uri="http://schemas.microsoft.com/office/infopath/2007/PartnerControls"/>
    <ds:schemaRef ds:uri="0753f78e-8288-45a6-b0fd-b424a45e075a"/>
    <ds:schemaRef ds:uri="3cf6de26-0b4b-4e05-834f-b64e9d142eb0"/>
  </ds:schemaRefs>
</ds:datastoreItem>
</file>

<file path=customXml/itemProps3.xml><?xml version="1.0" encoding="utf-8"?>
<ds:datastoreItem xmlns:ds="http://schemas.openxmlformats.org/officeDocument/2006/customXml" ds:itemID="{0F656C1F-492F-4A5D-AF5F-F30E5F0774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f78e-8288-45a6-b0fd-b424a45e075a"/>
    <ds:schemaRef ds:uri="3cf6de26-0b4b-4e05-834f-b64e9d142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DFCD667-8F24-43EF-B92F-F88453F95A4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19</vt:i4>
      </vt:variant>
    </vt:vector>
  </HeadingPairs>
  <TitlesOfParts>
    <vt:vector size="33" baseType="lpstr">
      <vt:lpstr>Inhaltsverz. u allg Hin.Los2   </vt:lpstr>
      <vt:lpstr>AeP Los 2</vt:lpstr>
      <vt:lpstr>AMG Los 2</vt:lpstr>
      <vt:lpstr>AE Los 2</vt:lpstr>
      <vt:lpstr>Obl Los 2</vt:lpstr>
      <vt:lpstr>LV UR Los 2</vt:lpstr>
      <vt:lpstr>SVS UR Los 2</vt:lpstr>
      <vt:lpstr>SVS UR öWC Los 2</vt:lpstr>
      <vt:lpstr>SVS OL Los 2</vt:lpstr>
      <vt:lpstr>KB UR Los 2</vt:lpstr>
      <vt:lpstr>PB OL Los 2</vt:lpstr>
      <vt:lpstr>PB SdArb Los 2</vt:lpstr>
      <vt:lpstr>PB EAF UR Los 2</vt:lpstr>
      <vt:lpstr>GÜ UR Los 2</vt:lpstr>
      <vt:lpstr>an_nachlass_angebot</vt:lpstr>
      <vt:lpstr>an_summe_angebot</vt:lpstr>
      <vt:lpstr>an_summe_angebot_netto</vt:lpstr>
      <vt:lpstr>'AE Los 2'!Druckbereich</vt:lpstr>
      <vt:lpstr>'AeP Los 2'!Druckbereich</vt:lpstr>
      <vt:lpstr>'AMG Los 2'!Druckbereich</vt:lpstr>
      <vt:lpstr>'GÜ UR Los 2'!Druckbereich</vt:lpstr>
      <vt:lpstr>'Inhaltsverz. u allg Hin.Los2   '!Druckbereich</vt:lpstr>
      <vt:lpstr>'KB UR Los 2'!Druckbereich</vt:lpstr>
      <vt:lpstr>'LV UR Los 2'!Druckbereich</vt:lpstr>
      <vt:lpstr>'Obl Los 2'!Druckbereich</vt:lpstr>
      <vt:lpstr>'PB EAF UR Los 2'!Druckbereich</vt:lpstr>
      <vt:lpstr>'PB OL Los 2'!Druckbereich</vt:lpstr>
      <vt:lpstr>'PB SdArb Los 2'!Druckbereich</vt:lpstr>
      <vt:lpstr>'SVS OL Los 2'!Druckbereich</vt:lpstr>
      <vt:lpstr>'SVS UR Los 2'!Druckbereich</vt:lpstr>
      <vt:lpstr>'SVS UR öWC Los 2'!Druckbereich</vt:lpstr>
      <vt:lpstr>'LV UR Los 2'!Drucktitel</vt:lpstr>
      <vt:lpstr>'PB EAF UR Los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 Guggemos</dc:creator>
  <cp:lastModifiedBy>Christine Straßer</cp:lastModifiedBy>
  <cp:lastPrinted>2022-04-11T06:40:29Z</cp:lastPrinted>
  <dcterms:created xsi:type="dcterms:W3CDTF">2009-07-27T14:21:12Z</dcterms:created>
  <dcterms:modified xsi:type="dcterms:W3CDTF">2026-03-17T14:40:12Z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0x010100A24A029512E4314C8107E1648F6723AB</vt:lpwstr>
  </property>
  <property fmtid="{D5CDD505-2E9C-101B-9397-08002B2CF9AE}" pid="3" name="_dlc_DocIdItemGuid">
    <vt:lpwstr>bd2a902c-ae04-433d-bd55-c5e23c15bcdf</vt:lpwstr>
  </property>
  <property fmtid="{D5CDD505-2E9C-101B-9397-08002B2CF9AE}" pid="4" name="MediaServiceImageTags">
    <vt:lpwstr/>
  </property>
</Properties>
</file>